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l.partain\Desktop\"/>
    </mc:Choice>
  </mc:AlternateContent>
  <xr:revisionPtr revIDLastSave="0" documentId="13_ncr:1_{D9DE1CE5-C575-4A48-A570-46C0EC5FD656}" xr6:coauthVersionLast="47" xr6:coauthVersionMax="47" xr10:uidLastSave="{00000000-0000-0000-0000-000000000000}"/>
  <bookViews>
    <workbookView xWindow="-120" yWindow="-120" windowWidth="29040" windowHeight="15840" xr2:uid="{F12A8A9F-1481-4CC7-9778-0F8C1028A378}"/>
  </bookViews>
  <sheets>
    <sheet name="Link" sheetId="1" r:id="rId1"/>
    <sheet name="Paste Here" sheetId="3" r:id="rId2"/>
    <sheet name="Dashboard" sheetId="2" r:id="rId3"/>
  </sheets>
  <definedNames>
    <definedName name="_xlnm._FilterDatabase" localSheetId="1" hidden="1">'Paste Here'!$A$1:$Q$1227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5" i="2" l="1" a="1"/>
  <c r="AH35" i="2" s="1"/>
  <c r="AH34" i="2" a="1"/>
  <c r="AH34" i="2" s="1"/>
  <c r="AH33" i="2" a="1"/>
  <c r="AH33" i="2" s="1"/>
  <c r="AH32" i="2" a="1"/>
  <c r="AH32" i="2" s="1"/>
  <c r="AH31" i="2" a="1"/>
  <c r="AH31" i="2" s="1"/>
  <c r="AH30" i="2" a="1"/>
  <c r="AH30" i="2" s="1"/>
  <c r="AH26" i="2" a="1"/>
  <c r="AH26" i="2" s="1"/>
  <c r="AH25" i="2" a="1"/>
  <c r="AH25" i="2" s="1"/>
  <c r="AH24" i="2" a="1"/>
  <c r="AH24" i="2" s="1"/>
  <c r="AH23" i="2" a="1"/>
  <c r="AH23" i="2" s="1"/>
  <c r="AH22" i="2" a="1"/>
  <c r="AH22" i="2" s="1"/>
  <c r="AH21" i="2" a="1"/>
  <c r="AH21" i="2" s="1"/>
  <c r="AH17" i="2" a="1"/>
  <c r="AH17" i="2" s="1"/>
  <c r="AH16" i="2" a="1"/>
  <c r="AH16" i="2" s="1"/>
  <c r="AH15" i="2" a="1"/>
  <c r="AH15" i="2" s="1"/>
  <c r="AH14" i="2" a="1"/>
  <c r="AH14" i="2" s="1"/>
  <c r="AH13" i="2" a="1"/>
  <c r="AH13" i="2" s="1"/>
  <c r="AH12" i="2" a="1"/>
  <c r="AH12" i="2" s="1"/>
  <c r="AG35" i="2" a="1"/>
  <c r="AG35" i="2" s="1"/>
  <c r="AG34" i="2" a="1"/>
  <c r="AG34" i="2" s="1"/>
  <c r="AG33" i="2" a="1"/>
  <c r="AG33" i="2" s="1"/>
  <c r="AG32" i="2" a="1"/>
  <c r="AG32" i="2" s="1"/>
  <c r="AG31" i="2" a="1"/>
  <c r="AG31" i="2" s="1"/>
  <c r="AG30" i="2" a="1"/>
  <c r="AG30" i="2" s="1"/>
  <c r="AG26" i="2" a="1"/>
  <c r="AG26" i="2" s="1"/>
  <c r="AG25" i="2" a="1"/>
  <c r="AG25" i="2" s="1"/>
  <c r="AG24" i="2" a="1"/>
  <c r="AG24" i="2" s="1"/>
  <c r="AG23" i="2" a="1"/>
  <c r="AG23" i="2" s="1"/>
  <c r="AG22" i="2" a="1"/>
  <c r="AG22" i="2" s="1"/>
  <c r="AG21" i="2" a="1"/>
  <c r="AG21" i="2" s="1"/>
  <c r="AG17" i="2" a="1"/>
  <c r="AG17" i="2" s="1"/>
  <c r="AG16" i="2" a="1"/>
  <c r="AG16" i="2" s="1"/>
  <c r="AG15" i="2" a="1"/>
  <c r="AG15" i="2" s="1"/>
  <c r="AG14" i="2" a="1"/>
  <c r="AG14" i="2" s="1"/>
  <c r="AG13" i="2" a="1"/>
  <c r="AG13" i="2" s="1"/>
  <c r="AG12" i="2" a="1"/>
  <c r="AG12" i="2" s="1"/>
  <c r="AF35" i="2" a="1"/>
  <c r="AF35" i="2" s="1"/>
  <c r="AF34" i="2" a="1"/>
  <c r="AF34" i="2" s="1"/>
  <c r="AF33" i="2" a="1"/>
  <c r="AF33" i="2" s="1"/>
  <c r="AF32" i="2" a="1"/>
  <c r="AF32" i="2" s="1"/>
  <c r="AF31" i="2" a="1"/>
  <c r="AF31" i="2" s="1"/>
  <c r="AF30" i="2" a="1"/>
  <c r="AF30" i="2" s="1"/>
  <c r="AF26" i="2" a="1"/>
  <c r="AF26" i="2" s="1"/>
  <c r="AF25" i="2" a="1"/>
  <c r="AF25" i="2" s="1"/>
  <c r="AF24" i="2" a="1"/>
  <c r="AF24" i="2" s="1"/>
  <c r="AF23" i="2" a="1"/>
  <c r="AF23" i="2" s="1"/>
  <c r="AF22" i="2" a="1"/>
  <c r="AF22" i="2" s="1"/>
  <c r="AF21" i="2" a="1"/>
  <c r="AF21" i="2" s="1"/>
  <c r="AF17" i="2" a="1"/>
  <c r="AF17" i="2" s="1"/>
  <c r="AF16" i="2" a="1"/>
  <c r="AF16" i="2" s="1"/>
  <c r="AF15" i="2" a="1"/>
  <c r="AF15" i="2" s="1"/>
  <c r="AF14" i="2" a="1"/>
  <c r="AF14" i="2" s="1"/>
  <c r="AF13" i="2" a="1"/>
  <c r="AF13" i="2" s="1"/>
  <c r="AF12" i="2" a="1"/>
  <c r="AF12" i="2" s="1"/>
  <c r="AB35" i="2"/>
  <c r="AB34" i="2"/>
  <c r="AB33" i="2"/>
  <c r="AB32" i="2"/>
  <c r="AB31" i="2"/>
  <c r="AB30" i="2"/>
  <c r="AB26" i="2"/>
  <c r="AB25" i="2"/>
  <c r="AB24" i="2"/>
  <c r="AB23" i="2"/>
  <c r="AB22" i="2"/>
  <c r="AB21" i="2"/>
  <c r="AA35" i="2"/>
  <c r="AA34" i="2"/>
  <c r="AA33" i="2"/>
  <c r="AA32" i="2"/>
  <c r="AA31" i="2"/>
  <c r="AA30" i="2"/>
  <c r="AA26" i="2"/>
  <c r="AA25" i="2"/>
  <c r="AA24" i="2"/>
  <c r="AA23" i="2"/>
  <c r="AA22" i="2"/>
  <c r="AA21" i="2"/>
  <c r="Z35" i="2"/>
  <c r="Z34" i="2"/>
  <c r="Z33" i="2"/>
  <c r="Z32" i="2"/>
  <c r="Z31" i="2"/>
  <c r="Z30" i="2"/>
  <c r="Z26" i="2"/>
  <c r="Z25" i="2"/>
  <c r="Z24" i="2"/>
  <c r="Z23" i="2"/>
  <c r="Z22" i="2"/>
  <c r="Z21" i="2"/>
  <c r="AB17" i="2"/>
  <c r="AB16" i="2"/>
  <c r="AB15" i="2"/>
  <c r="AB14" i="2"/>
  <c r="AB13" i="2"/>
  <c r="AB12" i="2"/>
  <c r="AA17" i="2"/>
  <c r="AA16" i="2"/>
  <c r="AA15" i="2"/>
  <c r="AA14" i="2"/>
  <c r="AA13" i="2"/>
  <c r="AA12" i="2"/>
  <c r="Z17" i="2"/>
  <c r="Z16" i="2"/>
  <c r="Z15" i="2"/>
  <c r="Z14" i="2"/>
  <c r="Z13" i="2"/>
  <c r="Z12" i="2"/>
  <c r="AB8" i="2"/>
  <c r="AB7" i="2"/>
  <c r="AB6" i="2"/>
  <c r="AB5" i="2"/>
  <c r="AB4" i="2"/>
  <c r="AB3" i="2"/>
  <c r="AA8" i="2"/>
  <c r="AA7" i="2"/>
  <c r="AA6" i="2"/>
  <c r="AA5" i="2"/>
  <c r="AA4" i="2"/>
  <c r="AA3" i="2"/>
  <c r="Z8" i="2"/>
  <c r="Z7" i="2"/>
  <c r="Z6" i="2"/>
  <c r="Z5" i="2"/>
  <c r="Z4" i="2"/>
  <c r="Z3" i="2"/>
  <c r="V17" i="2"/>
  <c r="U17" i="2"/>
  <c r="T17" i="2"/>
  <c r="V15" i="2"/>
  <c r="U15" i="2"/>
  <c r="T15" i="2"/>
  <c r="V5" i="2"/>
  <c r="U5" i="2"/>
  <c r="T5" i="2"/>
  <c r="V4" i="2"/>
  <c r="U4" i="2"/>
  <c r="T4" i="2"/>
  <c r="V3" i="2"/>
  <c r="U3" i="2"/>
  <c r="T3" i="2"/>
  <c r="P17" i="2" a="1"/>
  <c r="P17" i="2" s="1"/>
  <c r="O17" i="2" a="1"/>
  <c r="O17" i="2" s="1"/>
  <c r="N17" i="2" a="1"/>
  <c r="N17" i="2" s="1"/>
  <c r="P16" i="2" a="1"/>
  <c r="P16" i="2" s="1"/>
  <c r="O16" i="2" a="1"/>
  <c r="O16" i="2" s="1"/>
  <c r="N16" i="2" a="1"/>
  <c r="N16" i="2" s="1"/>
  <c r="P15" i="2" a="1"/>
  <c r="P15" i="2" s="1"/>
  <c r="O15" i="2" a="1"/>
  <c r="O15" i="2" s="1"/>
  <c r="N15" i="2" a="1"/>
  <c r="N15" i="2" s="1"/>
  <c r="P5" i="2"/>
  <c r="O5" i="2"/>
  <c r="N5" i="2"/>
  <c r="P4" i="2"/>
  <c r="O4" i="2"/>
  <c r="N4" i="2"/>
  <c r="P3" i="2"/>
  <c r="O3" i="2"/>
  <c r="N3" i="2"/>
  <c r="J5" i="2"/>
  <c r="J4" i="2"/>
  <c r="J3" i="2"/>
  <c r="E3" i="2" a="1"/>
  <c r="E3" i="2" s="1"/>
  <c r="E4" i="2" a="1"/>
  <c r="E4" i="2" s="1"/>
  <c r="F3" i="2" a="1"/>
  <c r="F3" i="2" s="1"/>
  <c r="AE30" i="2" a="1"/>
  <c r="AE30" i="2" s="1"/>
  <c r="AE12" i="2" a="1"/>
  <c r="AE12" i="2" s="1"/>
  <c r="AE34" i="2" a="1"/>
  <c r="AE34" i="2" s="1"/>
  <c r="AE33" i="2" a="1"/>
  <c r="AE33" i="2" s="1"/>
  <c r="AE32" i="2" a="1"/>
  <c r="AE32" i="2" s="1"/>
  <c r="AE31" i="2" a="1"/>
  <c r="AE31" i="2" s="1"/>
  <c r="G4" i="2" a="1"/>
  <c r="G4" i="2" s="1"/>
  <c r="G5" i="2" a="1"/>
  <c r="G5" i="2" s="1"/>
  <c r="G6" i="2" a="1"/>
  <c r="G6" i="2" s="1"/>
  <c r="G7" i="2" a="1"/>
  <c r="G7" i="2" s="1"/>
  <c r="G8" i="2" a="1"/>
  <c r="G8" i="2" s="1"/>
  <c r="G9" i="2" a="1"/>
  <c r="G9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19" i="2" a="1"/>
  <c r="G19" i="2" s="1"/>
  <c r="G20" i="2" a="1"/>
  <c r="G20" i="2" s="1"/>
  <c r="G21" i="2" a="1"/>
  <c r="G21" i="2" s="1"/>
  <c r="G22" i="2" a="1"/>
  <c r="G22" i="2" s="1"/>
  <c r="G23" i="2" a="1"/>
  <c r="G23" i="2" s="1"/>
  <c r="G24" i="2" a="1"/>
  <c r="G24" i="2" s="1"/>
  <c r="G25" i="2" a="1"/>
  <c r="G25" i="2" s="1"/>
  <c r="G26" i="2" a="1"/>
  <c r="G26" i="2" s="1"/>
  <c r="G27" i="2" a="1"/>
  <c r="G27" i="2" s="1"/>
  <c r="G28" i="2" a="1"/>
  <c r="G28" i="2" s="1"/>
  <c r="G29" i="2" a="1"/>
  <c r="G29" i="2" s="1"/>
  <c r="G30" i="2" a="1"/>
  <c r="G30" i="2" s="1"/>
  <c r="G31" i="2" a="1"/>
  <c r="G31" i="2" s="1"/>
  <c r="G32" i="2" a="1"/>
  <c r="G32" i="2" s="1"/>
  <c r="G33" i="2" a="1"/>
  <c r="G33" i="2" s="1"/>
  <c r="G34" i="2" a="1"/>
  <c r="G34" i="2" s="1"/>
  <c r="G35" i="2" a="1"/>
  <c r="G35" i="2" s="1"/>
  <c r="G36" i="2" a="1"/>
  <c r="G36" i="2" s="1"/>
  <c r="G37" i="2" a="1"/>
  <c r="G37" i="2" s="1"/>
  <c r="G38" i="2" a="1"/>
  <c r="G38" i="2" s="1"/>
  <c r="G39" i="2" a="1"/>
  <c r="G39" i="2" s="1"/>
  <c r="G40" i="2" a="1"/>
  <c r="G40" i="2" s="1"/>
  <c r="G41" i="2" a="1"/>
  <c r="G41" i="2" s="1"/>
  <c r="G42" i="2" a="1"/>
  <c r="G42" i="2" s="1"/>
  <c r="G43" i="2" a="1"/>
  <c r="G43" i="2" s="1"/>
  <c r="G44" i="2" a="1"/>
  <c r="G44" i="2" s="1"/>
  <c r="G45" i="2" a="1"/>
  <c r="G45" i="2" s="1"/>
  <c r="G46" i="2" a="1"/>
  <c r="G46" i="2" s="1"/>
  <c r="G47" i="2" a="1"/>
  <c r="G47" i="2" s="1"/>
  <c r="G48" i="2" a="1"/>
  <c r="G48" i="2" s="1"/>
  <c r="G49" i="2" a="1"/>
  <c r="G49" i="2" s="1"/>
  <c r="G50" i="2" a="1"/>
  <c r="G50" i="2" s="1"/>
  <c r="G51" i="2" a="1"/>
  <c r="G51" i="2" s="1"/>
  <c r="G52" i="2" a="1"/>
  <c r="G52" i="2" s="1"/>
  <c r="G53" i="2" a="1"/>
  <c r="G53" i="2" s="1"/>
  <c r="G54" i="2" a="1"/>
  <c r="G54" i="2" s="1"/>
  <c r="G55" i="2" a="1"/>
  <c r="G55" i="2" s="1"/>
  <c r="G56" i="2" a="1"/>
  <c r="G56" i="2" s="1"/>
  <c r="G57" i="2" a="1"/>
  <c r="G57" i="2" s="1"/>
  <c r="G58" i="2" a="1"/>
  <c r="G58" i="2" s="1"/>
  <c r="G59" i="2" a="1"/>
  <c r="G59" i="2" s="1"/>
  <c r="G60" i="2" a="1"/>
  <c r="G60" i="2" s="1"/>
  <c r="G61" i="2" a="1"/>
  <c r="G61" i="2" s="1"/>
  <c r="G62" i="2" a="1"/>
  <c r="G62" i="2" s="1"/>
  <c r="G63" i="2" a="1"/>
  <c r="G63" i="2" s="1"/>
  <c r="G64" i="2" a="1"/>
  <c r="G64" i="2" s="1"/>
  <c r="G65" i="2" a="1"/>
  <c r="G65" i="2" s="1"/>
  <c r="G66" i="2" a="1"/>
  <c r="G66" i="2" s="1"/>
  <c r="G67" i="2" a="1"/>
  <c r="G67" i="2" s="1"/>
  <c r="G68" i="2" a="1"/>
  <c r="G68" i="2" s="1"/>
  <c r="G69" i="2" a="1"/>
  <c r="G69" i="2" s="1"/>
  <c r="G70" i="2" a="1"/>
  <c r="G70" i="2" s="1"/>
  <c r="G71" i="2" a="1"/>
  <c r="G71" i="2" s="1"/>
  <c r="G72" i="2" a="1"/>
  <c r="G72" i="2" s="1"/>
  <c r="G73" i="2" a="1"/>
  <c r="G73" i="2" s="1"/>
  <c r="G74" i="2" a="1"/>
  <c r="G74" i="2" s="1"/>
  <c r="G75" i="2" a="1"/>
  <c r="G75" i="2" s="1"/>
  <c r="G76" i="2" a="1"/>
  <c r="G76" i="2" s="1"/>
  <c r="G77" i="2" a="1"/>
  <c r="G77" i="2" s="1"/>
  <c r="G78" i="2" a="1"/>
  <c r="G78" i="2" s="1"/>
  <c r="G79" i="2" a="1"/>
  <c r="G79" i="2" s="1"/>
  <c r="G80" i="2" a="1"/>
  <c r="G80" i="2" s="1"/>
  <c r="G81" i="2" a="1"/>
  <c r="G81" i="2" s="1"/>
  <c r="G82" i="2" a="1"/>
  <c r="G82" i="2" s="1"/>
  <c r="G83" i="2" a="1"/>
  <c r="G83" i="2" s="1"/>
  <c r="G84" i="2" a="1"/>
  <c r="G84" i="2" s="1"/>
  <c r="G85" i="2" a="1"/>
  <c r="G85" i="2" s="1"/>
  <c r="G86" i="2" a="1"/>
  <c r="G86" i="2" s="1"/>
  <c r="G87" i="2" a="1"/>
  <c r="G87" i="2" s="1"/>
  <c r="G88" i="2" a="1"/>
  <c r="G88" i="2" s="1"/>
  <c r="G89" i="2" a="1"/>
  <c r="G89" i="2" s="1"/>
  <c r="G90" i="2" a="1"/>
  <c r="G90" i="2" s="1"/>
  <c r="G91" i="2" a="1"/>
  <c r="G91" i="2" s="1"/>
  <c r="G92" i="2" a="1"/>
  <c r="G92" i="2" s="1"/>
  <c r="G93" i="2" a="1"/>
  <c r="G93" i="2" s="1"/>
  <c r="G94" i="2" a="1"/>
  <c r="G94" i="2" s="1"/>
  <c r="G95" i="2" a="1"/>
  <c r="G95" i="2" s="1"/>
  <c r="G96" i="2" a="1"/>
  <c r="G96" i="2" s="1"/>
  <c r="G97" i="2" a="1"/>
  <c r="G97" i="2" s="1"/>
  <c r="G98" i="2" a="1"/>
  <c r="G98" i="2" s="1"/>
  <c r="G99" i="2" a="1"/>
  <c r="G99" i="2" s="1"/>
  <c r="G100" i="2" a="1"/>
  <c r="G100" i="2" s="1"/>
  <c r="G101" i="2" a="1"/>
  <c r="G101" i="2" s="1"/>
  <c r="G102" i="2" a="1"/>
  <c r="G102" i="2" s="1"/>
  <c r="G103" i="2" a="1"/>
  <c r="G103" i="2" s="1"/>
  <c r="G104" i="2" a="1"/>
  <c r="G104" i="2" s="1"/>
  <c r="G105" i="2" a="1"/>
  <c r="G105" i="2" s="1"/>
  <c r="G106" i="2" a="1"/>
  <c r="G106" i="2" s="1"/>
  <c r="G107" i="2" a="1"/>
  <c r="G107" i="2" s="1"/>
  <c r="G108" i="2" a="1"/>
  <c r="G108" i="2" s="1"/>
  <c r="G109" i="2" a="1"/>
  <c r="G109" i="2" s="1"/>
  <c r="G110" i="2" a="1"/>
  <c r="G110" i="2" s="1"/>
  <c r="G111" i="2" a="1"/>
  <c r="G111" i="2" s="1"/>
  <c r="G112" i="2" a="1"/>
  <c r="G112" i="2" s="1"/>
  <c r="G113" i="2" a="1"/>
  <c r="G113" i="2" s="1"/>
  <c r="G114" i="2" a="1"/>
  <c r="G114" i="2" s="1"/>
  <c r="G115" i="2" a="1"/>
  <c r="G115" i="2" s="1"/>
  <c r="G116" i="2" a="1"/>
  <c r="G116" i="2" s="1"/>
  <c r="G117" i="2" a="1"/>
  <c r="G117" i="2" s="1"/>
  <c r="G118" i="2" a="1"/>
  <c r="G118" i="2" s="1"/>
  <c r="G119" i="2" a="1"/>
  <c r="G119" i="2" s="1"/>
  <c r="G120" i="2" a="1"/>
  <c r="G120" i="2" s="1"/>
  <c r="G121" i="2" a="1"/>
  <c r="G121" i="2" s="1"/>
  <c r="G122" i="2" a="1"/>
  <c r="G122" i="2" s="1"/>
  <c r="G123" i="2" a="1"/>
  <c r="G123" i="2" s="1"/>
  <c r="G124" i="2" a="1"/>
  <c r="G124" i="2" s="1"/>
  <c r="G125" i="2" a="1"/>
  <c r="G125" i="2" s="1"/>
  <c r="G126" i="2" a="1"/>
  <c r="G126" i="2" s="1"/>
  <c r="G127" i="2" a="1"/>
  <c r="G127" i="2" s="1"/>
  <c r="G128" i="2" a="1"/>
  <c r="G128" i="2" s="1"/>
  <c r="G129" i="2" a="1"/>
  <c r="G129" i="2" s="1"/>
  <c r="G130" i="2" a="1"/>
  <c r="G130" i="2" s="1"/>
  <c r="G131" i="2" a="1"/>
  <c r="G131" i="2" s="1"/>
  <c r="G132" i="2" a="1"/>
  <c r="G132" i="2" s="1"/>
  <c r="G133" i="2" a="1"/>
  <c r="G133" i="2" s="1"/>
  <c r="G134" i="2" a="1"/>
  <c r="G134" i="2" s="1"/>
  <c r="G135" i="2" a="1"/>
  <c r="G135" i="2" s="1"/>
  <c r="G136" i="2" a="1"/>
  <c r="G136" i="2" s="1"/>
  <c r="G137" i="2" a="1"/>
  <c r="G137" i="2" s="1"/>
  <c r="G138" i="2" a="1"/>
  <c r="G138" i="2" s="1"/>
  <c r="G139" i="2" a="1"/>
  <c r="G139" i="2" s="1"/>
  <c r="G140" i="2" a="1"/>
  <c r="G140" i="2" s="1"/>
  <c r="G141" i="2" a="1"/>
  <c r="G141" i="2" s="1"/>
  <c r="G142" i="2" a="1"/>
  <c r="G142" i="2" s="1"/>
  <c r="G143" i="2" a="1"/>
  <c r="G143" i="2" s="1"/>
  <c r="G144" i="2" a="1"/>
  <c r="G144" i="2" s="1"/>
  <c r="G145" i="2" a="1"/>
  <c r="G145" i="2" s="1"/>
  <c r="G146" i="2" a="1"/>
  <c r="G146" i="2" s="1"/>
  <c r="G147" i="2" a="1"/>
  <c r="G147" i="2" s="1"/>
  <c r="G148" i="2" a="1"/>
  <c r="G148" i="2" s="1"/>
  <c r="G149" i="2" a="1"/>
  <c r="G149" i="2" s="1"/>
  <c r="G150" i="2" a="1"/>
  <c r="G150" i="2" s="1"/>
  <c r="G151" i="2" a="1"/>
  <c r="G151" i="2" s="1"/>
  <c r="G152" i="2" a="1"/>
  <c r="G152" i="2" s="1"/>
  <c r="G153" i="2" a="1"/>
  <c r="G153" i="2" s="1"/>
  <c r="G154" i="2" a="1"/>
  <c r="G154" i="2" s="1"/>
  <c r="G155" i="2" a="1"/>
  <c r="G155" i="2" s="1"/>
  <c r="G156" i="2" a="1"/>
  <c r="G156" i="2" s="1"/>
  <c r="G157" i="2" a="1"/>
  <c r="G157" i="2" s="1"/>
  <c r="G158" i="2" a="1"/>
  <c r="G158" i="2" s="1"/>
  <c r="G159" i="2" a="1"/>
  <c r="G159" i="2" s="1"/>
  <c r="G160" i="2" a="1"/>
  <c r="G160" i="2" s="1"/>
  <c r="G161" i="2" a="1"/>
  <c r="G161" i="2" s="1"/>
  <c r="G162" i="2" a="1"/>
  <c r="G162" i="2" s="1"/>
  <c r="G163" i="2" a="1"/>
  <c r="G163" i="2" s="1"/>
  <c r="G164" i="2" a="1"/>
  <c r="G164" i="2" s="1"/>
  <c r="G165" i="2" a="1"/>
  <c r="G165" i="2" s="1"/>
  <c r="G166" i="2" a="1"/>
  <c r="G166" i="2" s="1"/>
  <c r="G167" i="2" a="1"/>
  <c r="G167" i="2" s="1"/>
  <c r="G168" i="2" a="1"/>
  <c r="G168" i="2" s="1"/>
  <c r="G169" i="2" a="1"/>
  <c r="G169" i="2" s="1"/>
  <c r="G170" i="2" a="1"/>
  <c r="G170" i="2" s="1"/>
  <c r="G171" i="2" a="1"/>
  <c r="G171" i="2" s="1"/>
  <c r="G172" i="2" a="1"/>
  <c r="G172" i="2" s="1"/>
  <c r="G173" i="2" a="1"/>
  <c r="G173" i="2" s="1"/>
  <c r="G174" i="2" a="1"/>
  <c r="G174" i="2" s="1"/>
  <c r="G175" i="2" a="1"/>
  <c r="G175" i="2" s="1"/>
  <c r="G176" i="2" a="1"/>
  <c r="G176" i="2" s="1"/>
  <c r="G177" i="2" a="1"/>
  <c r="G177" i="2" s="1"/>
  <c r="G178" i="2" a="1"/>
  <c r="G178" i="2" s="1"/>
  <c r="G179" i="2" a="1"/>
  <c r="G179" i="2" s="1"/>
  <c r="G180" i="2" a="1"/>
  <c r="G180" i="2" s="1"/>
  <c r="G181" i="2" a="1"/>
  <c r="G181" i="2" s="1"/>
  <c r="G182" i="2" a="1"/>
  <c r="G182" i="2" s="1"/>
  <c r="G183" i="2" a="1"/>
  <c r="G183" i="2" s="1"/>
  <c r="G184" i="2" a="1"/>
  <c r="G184" i="2" s="1"/>
  <c r="G185" i="2" a="1"/>
  <c r="G185" i="2" s="1"/>
  <c r="G186" i="2" a="1"/>
  <c r="G186" i="2" s="1"/>
  <c r="G187" i="2" a="1"/>
  <c r="G187" i="2" s="1"/>
  <c r="G188" i="2" a="1"/>
  <c r="G188" i="2" s="1"/>
  <c r="G189" i="2" a="1"/>
  <c r="G189" i="2" s="1"/>
  <c r="G190" i="2" a="1"/>
  <c r="G190" i="2" s="1"/>
  <c r="G191" i="2" a="1"/>
  <c r="G191" i="2" s="1"/>
  <c r="G192" i="2" a="1"/>
  <c r="G192" i="2" s="1"/>
  <c r="G193" i="2" a="1"/>
  <c r="G193" i="2" s="1"/>
  <c r="G194" i="2" a="1"/>
  <c r="G194" i="2" s="1"/>
  <c r="G195" i="2" a="1"/>
  <c r="G195" i="2" s="1"/>
  <c r="G196" i="2" a="1"/>
  <c r="G196" i="2" s="1"/>
  <c r="G197" i="2" a="1"/>
  <c r="G197" i="2" s="1"/>
  <c r="G198" i="2" a="1"/>
  <c r="G198" i="2" s="1"/>
  <c r="G199" i="2" a="1"/>
  <c r="G199" i="2" s="1"/>
  <c r="G200" i="2" a="1"/>
  <c r="G200" i="2" s="1"/>
  <c r="G201" i="2" a="1"/>
  <c r="G201" i="2" s="1"/>
  <c r="G202" i="2" a="1"/>
  <c r="G202" i="2" s="1"/>
  <c r="G203" i="2" a="1"/>
  <c r="G203" i="2" s="1"/>
  <c r="G204" i="2" a="1"/>
  <c r="G204" i="2" s="1"/>
  <c r="G205" i="2" a="1"/>
  <c r="G205" i="2" s="1"/>
  <c r="G206" i="2" a="1"/>
  <c r="G206" i="2" s="1"/>
  <c r="G207" i="2" a="1"/>
  <c r="G207" i="2" s="1"/>
  <c r="G208" i="2" a="1"/>
  <c r="G208" i="2" s="1"/>
  <c r="G209" i="2" a="1"/>
  <c r="G209" i="2" s="1"/>
  <c r="G210" i="2" a="1"/>
  <c r="G210" i="2" s="1"/>
  <c r="G211" i="2" a="1"/>
  <c r="G211" i="2" s="1"/>
  <c r="G212" i="2" a="1"/>
  <c r="G212" i="2" s="1"/>
  <c r="G213" i="2" a="1"/>
  <c r="G213" i="2" s="1"/>
  <c r="G214" i="2" a="1"/>
  <c r="G214" i="2" s="1"/>
  <c r="G215" i="2" a="1"/>
  <c r="G215" i="2" s="1"/>
  <c r="G216" i="2" a="1"/>
  <c r="G216" i="2" s="1"/>
  <c r="G217" i="2" a="1"/>
  <c r="G217" i="2" s="1"/>
  <c r="G218" i="2" a="1"/>
  <c r="G218" i="2" s="1"/>
  <c r="G219" i="2" a="1"/>
  <c r="G219" i="2" s="1"/>
  <c r="G220" i="2" a="1"/>
  <c r="G220" i="2" s="1"/>
  <c r="G221" i="2" a="1"/>
  <c r="G221" i="2" s="1"/>
  <c r="G222" i="2" a="1"/>
  <c r="G222" i="2" s="1"/>
  <c r="G223" i="2" a="1"/>
  <c r="G223" i="2" s="1"/>
  <c r="G224" i="2" a="1"/>
  <c r="G224" i="2" s="1"/>
  <c r="G225" i="2" a="1"/>
  <c r="G225" i="2" s="1"/>
  <c r="G226" i="2" a="1"/>
  <c r="G226" i="2" s="1"/>
  <c r="G227" i="2" a="1"/>
  <c r="G227" i="2" s="1"/>
  <c r="G228" i="2" a="1"/>
  <c r="G228" i="2" s="1"/>
  <c r="G229" i="2" a="1"/>
  <c r="G229" i="2" s="1"/>
  <c r="G230" i="2" a="1"/>
  <c r="G230" i="2" s="1"/>
  <c r="G231" i="2" a="1"/>
  <c r="G231" i="2" s="1"/>
  <c r="G232" i="2" a="1"/>
  <c r="G232" i="2" s="1"/>
  <c r="G233" i="2" a="1"/>
  <c r="G233" i="2" s="1"/>
  <c r="G234" i="2" a="1"/>
  <c r="G234" i="2" s="1"/>
  <c r="G235" i="2" a="1"/>
  <c r="G235" i="2" s="1"/>
  <c r="G236" i="2" a="1"/>
  <c r="G236" i="2" s="1"/>
  <c r="G237" i="2" a="1"/>
  <c r="G237" i="2" s="1"/>
  <c r="G238" i="2" a="1"/>
  <c r="G238" i="2" s="1"/>
  <c r="G239" i="2" a="1"/>
  <c r="G239" i="2" s="1"/>
  <c r="G240" i="2" a="1"/>
  <c r="G240" i="2" s="1"/>
  <c r="G241" i="2" a="1"/>
  <c r="G241" i="2" s="1"/>
  <c r="G242" i="2" a="1"/>
  <c r="G242" i="2" s="1"/>
  <c r="G243" i="2" a="1"/>
  <c r="G243" i="2" s="1"/>
  <c r="G244" i="2" a="1"/>
  <c r="G244" i="2" s="1"/>
  <c r="G245" i="2" a="1"/>
  <c r="G245" i="2" s="1"/>
  <c r="G246" i="2" a="1"/>
  <c r="G246" i="2" s="1"/>
  <c r="G247" i="2" a="1"/>
  <c r="G247" i="2" s="1"/>
  <c r="G248" i="2" a="1"/>
  <c r="G248" i="2" s="1"/>
  <c r="G249" i="2" a="1"/>
  <c r="G249" i="2" s="1"/>
  <c r="G250" i="2" a="1"/>
  <c r="G250" i="2" s="1"/>
  <c r="G251" i="2" a="1"/>
  <c r="G251" i="2" s="1"/>
  <c r="G252" i="2" a="1"/>
  <c r="G252" i="2" s="1"/>
  <c r="G253" i="2" a="1"/>
  <c r="G253" i="2" s="1"/>
  <c r="G254" i="2" a="1"/>
  <c r="G254" i="2" s="1"/>
  <c r="G255" i="2" a="1"/>
  <c r="G255" i="2" s="1"/>
  <c r="G256" i="2" a="1"/>
  <c r="G256" i="2" s="1"/>
  <c r="G257" i="2" a="1"/>
  <c r="G257" i="2" s="1"/>
  <c r="G258" i="2" a="1"/>
  <c r="G258" i="2" s="1"/>
  <c r="G259" i="2" a="1"/>
  <c r="G259" i="2" s="1"/>
  <c r="G260" i="2" a="1"/>
  <c r="G260" i="2" s="1"/>
  <c r="G261" i="2" a="1"/>
  <c r="G261" i="2" s="1"/>
  <c r="G262" i="2" a="1"/>
  <c r="G262" i="2" s="1"/>
  <c r="G263" i="2" a="1"/>
  <c r="G263" i="2" s="1"/>
  <c r="G264" i="2" a="1"/>
  <c r="G264" i="2" s="1"/>
  <c r="G265" i="2" a="1"/>
  <c r="G265" i="2" s="1"/>
  <c r="G266" i="2" a="1"/>
  <c r="G266" i="2" s="1"/>
  <c r="G267" i="2" a="1"/>
  <c r="G267" i="2" s="1"/>
  <c r="G268" i="2" a="1"/>
  <c r="G268" i="2" s="1"/>
  <c r="G269" i="2" a="1"/>
  <c r="G269" i="2" s="1"/>
  <c r="G270" i="2" a="1"/>
  <c r="G270" i="2" s="1"/>
  <c r="G271" i="2" a="1"/>
  <c r="G271" i="2" s="1"/>
  <c r="G272" i="2" a="1"/>
  <c r="G272" i="2" s="1"/>
  <c r="G273" i="2" a="1"/>
  <c r="G273" i="2" s="1"/>
  <c r="G274" i="2" a="1"/>
  <c r="G274" i="2" s="1"/>
  <c r="G275" i="2" a="1"/>
  <c r="G275" i="2" s="1"/>
  <c r="G276" i="2" a="1"/>
  <c r="G276" i="2" s="1"/>
  <c r="G277" i="2" a="1"/>
  <c r="G277" i="2" s="1"/>
  <c r="G278" i="2" a="1"/>
  <c r="G278" i="2" s="1"/>
  <c r="G279" i="2" a="1"/>
  <c r="G279" i="2" s="1"/>
  <c r="G280" i="2" a="1"/>
  <c r="G280" i="2" s="1"/>
  <c r="G281" i="2" a="1"/>
  <c r="G281" i="2" s="1"/>
  <c r="G282" i="2" a="1"/>
  <c r="G282" i="2" s="1"/>
  <c r="G283" i="2" a="1"/>
  <c r="G283" i="2" s="1"/>
  <c r="G284" i="2" a="1"/>
  <c r="G284" i="2" s="1"/>
  <c r="G285" i="2" a="1"/>
  <c r="G285" i="2" s="1"/>
  <c r="G286" i="2" a="1"/>
  <c r="G286" i="2" s="1"/>
  <c r="G287" i="2" a="1"/>
  <c r="G287" i="2" s="1"/>
  <c r="G288" i="2" a="1"/>
  <c r="G288" i="2" s="1"/>
  <c r="G289" i="2" a="1"/>
  <c r="G289" i="2" s="1"/>
  <c r="G290" i="2" a="1"/>
  <c r="G290" i="2" s="1"/>
  <c r="G291" i="2" a="1"/>
  <c r="G291" i="2" s="1"/>
  <c r="G292" i="2" a="1"/>
  <c r="G292" i="2" s="1"/>
  <c r="G293" i="2" a="1"/>
  <c r="G293" i="2" s="1"/>
  <c r="G294" i="2" a="1"/>
  <c r="G294" i="2" s="1"/>
  <c r="G295" i="2" a="1"/>
  <c r="G295" i="2" s="1"/>
  <c r="G296" i="2" a="1"/>
  <c r="G296" i="2" s="1"/>
  <c r="G297" i="2" a="1"/>
  <c r="G297" i="2" s="1"/>
  <c r="G298" i="2" a="1"/>
  <c r="G298" i="2" s="1"/>
  <c r="G299" i="2" a="1"/>
  <c r="G299" i="2" s="1"/>
  <c r="G300" i="2" a="1"/>
  <c r="G300" i="2" s="1"/>
  <c r="G301" i="2" a="1"/>
  <c r="G301" i="2" s="1"/>
  <c r="G302" i="2" a="1"/>
  <c r="G302" i="2" s="1"/>
  <c r="G303" i="2" a="1"/>
  <c r="G303" i="2" s="1"/>
  <c r="G304" i="2" a="1"/>
  <c r="G304" i="2" s="1"/>
  <c r="G305" i="2" a="1"/>
  <c r="G305" i="2" s="1"/>
  <c r="G306" i="2" a="1"/>
  <c r="G306" i="2" s="1"/>
  <c r="G307" i="2" a="1"/>
  <c r="G307" i="2" s="1"/>
  <c r="G308" i="2" a="1"/>
  <c r="G308" i="2" s="1"/>
  <c r="G309" i="2" a="1"/>
  <c r="G309" i="2" s="1"/>
  <c r="G310" i="2" a="1"/>
  <c r="G310" i="2" s="1"/>
  <c r="G311" i="2" a="1"/>
  <c r="G311" i="2" s="1"/>
  <c r="G312" i="2" a="1"/>
  <c r="G312" i="2" s="1"/>
  <c r="G313" i="2" a="1"/>
  <c r="G313" i="2" s="1"/>
  <c r="G314" i="2" a="1"/>
  <c r="G314" i="2" s="1"/>
  <c r="G315" i="2" a="1"/>
  <c r="G315" i="2" s="1"/>
  <c r="G316" i="2" a="1"/>
  <c r="G316" i="2" s="1"/>
  <c r="G317" i="2" a="1"/>
  <c r="G317" i="2" s="1"/>
  <c r="G318" i="2" a="1"/>
  <c r="G318" i="2" s="1"/>
  <c r="G319" i="2" a="1"/>
  <c r="G319" i="2" s="1"/>
  <c r="G320" i="2" a="1"/>
  <c r="G320" i="2" s="1"/>
  <c r="G321" i="2" a="1"/>
  <c r="G321" i="2" s="1"/>
  <c r="G322" i="2" a="1"/>
  <c r="G322" i="2" s="1"/>
  <c r="G323" i="2" a="1"/>
  <c r="G323" i="2" s="1"/>
  <c r="G324" i="2" a="1"/>
  <c r="G324" i="2" s="1"/>
  <c r="G325" i="2" a="1"/>
  <c r="G325" i="2" s="1"/>
  <c r="G326" i="2" a="1"/>
  <c r="G326" i="2" s="1"/>
  <c r="G327" i="2" a="1"/>
  <c r="G327" i="2" s="1"/>
  <c r="G328" i="2" a="1"/>
  <c r="G328" i="2" s="1"/>
  <c r="G329" i="2" a="1"/>
  <c r="G329" i="2" s="1"/>
  <c r="G330" i="2" a="1"/>
  <c r="G330" i="2" s="1"/>
  <c r="G331" i="2" a="1"/>
  <c r="G331" i="2" s="1"/>
  <c r="G332" i="2" a="1"/>
  <c r="G332" i="2" s="1"/>
  <c r="G333" i="2" a="1"/>
  <c r="G333" i="2" s="1"/>
  <c r="G334" i="2" a="1"/>
  <c r="G334" i="2" s="1"/>
  <c r="G335" i="2" a="1"/>
  <c r="G335" i="2" s="1"/>
  <c r="G336" i="2" a="1"/>
  <c r="G336" i="2" s="1"/>
  <c r="G337" i="2" a="1"/>
  <c r="G337" i="2" s="1"/>
  <c r="G338" i="2" a="1"/>
  <c r="G338" i="2" s="1"/>
  <c r="G339" i="2" a="1"/>
  <c r="G339" i="2" s="1"/>
  <c r="G340" i="2" a="1"/>
  <c r="G340" i="2" s="1"/>
  <c r="G341" i="2" a="1"/>
  <c r="G341" i="2" s="1"/>
  <c r="G342" i="2" a="1"/>
  <c r="G342" i="2" s="1"/>
  <c r="G343" i="2" a="1"/>
  <c r="G343" i="2" s="1"/>
  <c r="G344" i="2" a="1"/>
  <c r="G344" i="2" s="1"/>
  <c r="G345" i="2" a="1"/>
  <c r="G345" i="2" s="1"/>
  <c r="G346" i="2" a="1"/>
  <c r="G346" i="2" s="1"/>
  <c r="G347" i="2" a="1"/>
  <c r="G347" i="2" s="1"/>
  <c r="G348" i="2" a="1"/>
  <c r="G348" i="2" s="1"/>
  <c r="G349" i="2" a="1"/>
  <c r="G349" i="2" s="1"/>
  <c r="G350" i="2" a="1"/>
  <c r="G350" i="2" s="1"/>
  <c r="G351" i="2" a="1"/>
  <c r="G351" i="2" s="1"/>
  <c r="G352" i="2" a="1"/>
  <c r="G352" i="2" s="1"/>
  <c r="G353" i="2" a="1"/>
  <c r="G353" i="2" s="1"/>
  <c r="G354" i="2" a="1"/>
  <c r="G354" i="2" s="1"/>
  <c r="G355" i="2" a="1"/>
  <c r="G355" i="2" s="1"/>
  <c r="G356" i="2" a="1"/>
  <c r="G356" i="2" s="1"/>
  <c r="G357" i="2" a="1"/>
  <c r="G357" i="2" s="1"/>
  <c r="G358" i="2" a="1"/>
  <c r="G358" i="2" s="1"/>
  <c r="G359" i="2" a="1"/>
  <c r="G359" i="2" s="1"/>
  <c r="G360" i="2" a="1"/>
  <c r="G360" i="2" s="1"/>
  <c r="G361" i="2" a="1"/>
  <c r="G361" i="2" s="1"/>
  <c r="G362" i="2" a="1"/>
  <c r="G362" i="2" s="1"/>
  <c r="G363" i="2" a="1"/>
  <c r="G363" i="2" s="1"/>
  <c r="G364" i="2" a="1"/>
  <c r="G364" i="2" s="1"/>
  <c r="G365" i="2" a="1"/>
  <c r="G365" i="2" s="1"/>
  <c r="G366" i="2" a="1"/>
  <c r="G366" i="2" s="1"/>
  <c r="G367" i="2" a="1"/>
  <c r="G367" i="2" s="1"/>
  <c r="G368" i="2" a="1"/>
  <c r="G368" i="2" s="1"/>
  <c r="G369" i="2" a="1"/>
  <c r="G369" i="2" s="1"/>
  <c r="G370" i="2" a="1"/>
  <c r="G370" i="2" s="1"/>
  <c r="G371" i="2" a="1"/>
  <c r="G371" i="2" s="1"/>
  <c r="G372" i="2" a="1"/>
  <c r="G372" i="2" s="1"/>
  <c r="G373" i="2" a="1"/>
  <c r="G373" i="2" s="1"/>
  <c r="G374" i="2" a="1"/>
  <c r="G374" i="2" s="1"/>
  <c r="G375" i="2" a="1"/>
  <c r="G375" i="2" s="1"/>
  <c r="G376" i="2" a="1"/>
  <c r="G376" i="2" s="1"/>
  <c r="G377" i="2" a="1"/>
  <c r="G377" i="2" s="1"/>
  <c r="G378" i="2" a="1"/>
  <c r="G378" i="2" s="1"/>
  <c r="G379" i="2" a="1"/>
  <c r="G379" i="2" s="1"/>
  <c r="G380" i="2" a="1"/>
  <c r="G380" i="2" s="1"/>
  <c r="G381" i="2" a="1"/>
  <c r="G381" i="2" s="1"/>
  <c r="G382" i="2" a="1"/>
  <c r="G382" i="2" s="1"/>
  <c r="G383" i="2" a="1"/>
  <c r="G383" i="2" s="1"/>
  <c r="G384" i="2" a="1"/>
  <c r="G384" i="2" s="1"/>
  <c r="G385" i="2" a="1"/>
  <c r="G385" i="2" s="1"/>
  <c r="G386" i="2" a="1"/>
  <c r="G386" i="2" s="1"/>
  <c r="G387" i="2" a="1"/>
  <c r="G387" i="2" s="1"/>
  <c r="G388" i="2" a="1"/>
  <c r="G388" i="2" s="1"/>
  <c r="G389" i="2" a="1"/>
  <c r="G389" i="2" s="1"/>
  <c r="G390" i="2" a="1"/>
  <c r="G390" i="2" s="1"/>
  <c r="G391" i="2" a="1"/>
  <c r="G391" i="2" s="1"/>
  <c r="G392" i="2" a="1"/>
  <c r="G392" i="2" s="1"/>
  <c r="G393" i="2" a="1"/>
  <c r="G393" i="2" s="1"/>
  <c r="G394" i="2" a="1"/>
  <c r="G394" i="2" s="1"/>
  <c r="G395" i="2" a="1"/>
  <c r="G395" i="2" s="1"/>
  <c r="G396" i="2" a="1"/>
  <c r="G396" i="2" s="1"/>
  <c r="G397" i="2" a="1"/>
  <c r="G397" i="2" s="1"/>
  <c r="G398" i="2" a="1"/>
  <c r="G398" i="2" s="1"/>
  <c r="G399" i="2" a="1"/>
  <c r="G399" i="2" s="1"/>
  <c r="G400" i="2" a="1"/>
  <c r="G400" i="2" s="1"/>
  <c r="G401" i="2" a="1"/>
  <c r="G401" i="2" s="1"/>
  <c r="G402" i="2" a="1"/>
  <c r="G402" i="2" s="1"/>
  <c r="G403" i="2" a="1"/>
  <c r="G403" i="2" s="1"/>
  <c r="G404" i="2" a="1"/>
  <c r="G404" i="2" s="1"/>
  <c r="G405" i="2" a="1"/>
  <c r="G405" i="2" s="1"/>
  <c r="G406" i="2" a="1"/>
  <c r="G406" i="2" s="1"/>
  <c r="G407" i="2" a="1"/>
  <c r="G407" i="2" s="1"/>
  <c r="G408" i="2" a="1"/>
  <c r="G408" i="2" s="1"/>
  <c r="G409" i="2" a="1"/>
  <c r="G409" i="2" s="1"/>
  <c r="G410" i="2" a="1"/>
  <c r="G410" i="2" s="1"/>
  <c r="G411" i="2" a="1"/>
  <c r="G411" i="2" s="1"/>
  <c r="G412" i="2" a="1"/>
  <c r="G412" i="2" s="1"/>
  <c r="G413" i="2" a="1"/>
  <c r="G413" i="2" s="1"/>
  <c r="G414" i="2" a="1"/>
  <c r="G414" i="2" s="1"/>
  <c r="G415" i="2" a="1"/>
  <c r="G415" i="2" s="1"/>
  <c r="G416" i="2" a="1"/>
  <c r="G416" i="2" s="1"/>
  <c r="G417" i="2" a="1"/>
  <c r="G417" i="2" s="1"/>
  <c r="G418" i="2" a="1"/>
  <c r="G418" i="2" s="1"/>
  <c r="G419" i="2" a="1"/>
  <c r="G419" i="2" s="1"/>
  <c r="G420" i="2" a="1"/>
  <c r="G420" i="2" s="1"/>
  <c r="G421" i="2" a="1"/>
  <c r="G421" i="2" s="1"/>
  <c r="G422" i="2" a="1"/>
  <c r="G422" i="2" s="1"/>
  <c r="G423" i="2" a="1"/>
  <c r="G423" i="2" s="1"/>
  <c r="G424" i="2" a="1"/>
  <c r="G424" i="2" s="1"/>
  <c r="G425" i="2" a="1"/>
  <c r="G425" i="2" s="1"/>
  <c r="G426" i="2" a="1"/>
  <c r="G426" i="2" s="1"/>
  <c r="G427" i="2" a="1"/>
  <c r="G427" i="2" s="1"/>
  <c r="G428" i="2" a="1"/>
  <c r="G428" i="2" s="1"/>
  <c r="G429" i="2" a="1"/>
  <c r="G429" i="2" s="1"/>
  <c r="G430" i="2" a="1"/>
  <c r="G430" i="2" s="1"/>
  <c r="G431" i="2" a="1"/>
  <c r="G431" i="2" s="1"/>
  <c r="G432" i="2" a="1"/>
  <c r="G432" i="2" s="1"/>
  <c r="G433" i="2" a="1"/>
  <c r="G433" i="2" s="1"/>
  <c r="G434" i="2" a="1"/>
  <c r="G434" i="2" s="1"/>
  <c r="G435" i="2" a="1"/>
  <c r="G435" i="2" s="1"/>
  <c r="G436" i="2" a="1"/>
  <c r="G436" i="2" s="1"/>
  <c r="G437" i="2" a="1"/>
  <c r="G437" i="2" s="1"/>
  <c r="G438" i="2" a="1"/>
  <c r="G438" i="2" s="1"/>
  <c r="G439" i="2" a="1"/>
  <c r="G439" i="2" s="1"/>
  <c r="G440" i="2" a="1"/>
  <c r="G440" i="2" s="1"/>
  <c r="G441" i="2" a="1"/>
  <c r="G441" i="2" s="1"/>
  <c r="G442" i="2" a="1"/>
  <c r="G442" i="2" s="1"/>
  <c r="G443" i="2" a="1"/>
  <c r="G443" i="2" s="1"/>
  <c r="G444" i="2" a="1"/>
  <c r="G444" i="2" s="1"/>
  <c r="G445" i="2" a="1"/>
  <c r="G445" i="2" s="1"/>
  <c r="G446" i="2" a="1"/>
  <c r="G446" i="2" s="1"/>
  <c r="G447" i="2" a="1"/>
  <c r="G447" i="2" s="1"/>
  <c r="G448" i="2" a="1"/>
  <c r="G448" i="2" s="1"/>
  <c r="G449" i="2" a="1"/>
  <c r="G449" i="2" s="1"/>
  <c r="G450" i="2" a="1"/>
  <c r="G450" i="2" s="1"/>
  <c r="G451" i="2" a="1"/>
  <c r="G451" i="2" s="1"/>
  <c r="G452" i="2" a="1"/>
  <c r="G452" i="2" s="1"/>
  <c r="G453" i="2" a="1"/>
  <c r="G453" i="2" s="1"/>
  <c r="G454" i="2" a="1"/>
  <c r="G454" i="2" s="1"/>
  <c r="G455" i="2" a="1"/>
  <c r="G455" i="2" s="1"/>
  <c r="G456" i="2" a="1"/>
  <c r="G456" i="2" s="1"/>
  <c r="G457" i="2" a="1"/>
  <c r="G457" i="2" s="1"/>
  <c r="G458" i="2" a="1"/>
  <c r="G458" i="2" s="1"/>
  <c r="G459" i="2" a="1"/>
  <c r="G459" i="2" s="1"/>
  <c r="G460" i="2" a="1"/>
  <c r="G460" i="2" s="1"/>
  <c r="G461" i="2" a="1"/>
  <c r="G461" i="2" s="1"/>
  <c r="G462" i="2" a="1"/>
  <c r="G462" i="2" s="1"/>
  <c r="G463" i="2" a="1"/>
  <c r="G463" i="2" s="1"/>
  <c r="G464" i="2" a="1"/>
  <c r="G464" i="2" s="1"/>
  <c r="G465" i="2" a="1"/>
  <c r="G465" i="2" s="1"/>
  <c r="G466" i="2" a="1"/>
  <c r="G466" i="2" s="1"/>
  <c r="G467" i="2" a="1"/>
  <c r="G467" i="2" s="1"/>
  <c r="G468" i="2" a="1"/>
  <c r="G468" i="2" s="1"/>
  <c r="G469" i="2" a="1"/>
  <c r="G469" i="2" s="1"/>
  <c r="G470" i="2" a="1"/>
  <c r="G470" i="2" s="1"/>
  <c r="G471" i="2" a="1"/>
  <c r="G471" i="2" s="1"/>
  <c r="G472" i="2" a="1"/>
  <c r="G472" i="2" s="1"/>
  <c r="G473" i="2" a="1"/>
  <c r="G473" i="2" s="1"/>
  <c r="G474" i="2" a="1"/>
  <c r="G474" i="2" s="1"/>
  <c r="G475" i="2" a="1"/>
  <c r="G475" i="2" s="1"/>
  <c r="G476" i="2" a="1"/>
  <c r="G476" i="2" s="1"/>
  <c r="G477" i="2" a="1"/>
  <c r="G477" i="2" s="1"/>
  <c r="G478" i="2" a="1"/>
  <c r="G478" i="2" s="1"/>
  <c r="G479" i="2" a="1"/>
  <c r="G479" i="2" s="1"/>
  <c r="G480" i="2" a="1"/>
  <c r="G480" i="2" s="1"/>
  <c r="G481" i="2" a="1"/>
  <c r="G481" i="2" s="1"/>
  <c r="G482" i="2" a="1"/>
  <c r="G482" i="2" s="1"/>
  <c r="G483" i="2" a="1"/>
  <c r="G483" i="2" s="1"/>
  <c r="G484" i="2" a="1"/>
  <c r="G484" i="2" s="1"/>
  <c r="G485" i="2" a="1"/>
  <c r="G485" i="2" s="1"/>
  <c r="G486" i="2" a="1"/>
  <c r="G486" i="2" s="1"/>
  <c r="G487" i="2" a="1"/>
  <c r="G487" i="2" s="1"/>
  <c r="G488" i="2" a="1"/>
  <c r="G488" i="2" s="1"/>
  <c r="G489" i="2" a="1"/>
  <c r="G489" i="2" s="1"/>
  <c r="G490" i="2" a="1"/>
  <c r="G490" i="2" s="1"/>
  <c r="G491" i="2" a="1"/>
  <c r="G491" i="2" s="1"/>
  <c r="G492" i="2" a="1"/>
  <c r="G492" i="2" s="1"/>
  <c r="G493" i="2" a="1"/>
  <c r="G493" i="2" s="1"/>
  <c r="G494" i="2" a="1"/>
  <c r="G494" i="2" s="1"/>
  <c r="G495" i="2" a="1"/>
  <c r="G495" i="2" s="1"/>
  <c r="G496" i="2" a="1"/>
  <c r="G496" i="2" s="1"/>
  <c r="G497" i="2" a="1"/>
  <c r="G497" i="2" s="1"/>
  <c r="G498" i="2" a="1"/>
  <c r="G498" i="2" s="1"/>
  <c r="G499" i="2" a="1"/>
  <c r="G499" i="2" s="1"/>
  <c r="G500" i="2" a="1"/>
  <c r="G500" i="2" s="1"/>
  <c r="AE35" i="2" a="1"/>
  <c r="AE35" i="2" s="1"/>
  <c r="Y31" i="2"/>
  <c r="Y30" i="2"/>
  <c r="AE26" i="2" a="1"/>
  <c r="AE26" i="2" s="1"/>
  <c r="AE25" i="2" a="1"/>
  <c r="AE25" i="2" s="1"/>
  <c r="AE24" i="2" a="1"/>
  <c r="AE24" i="2" s="1"/>
  <c r="AE23" i="2" a="1"/>
  <c r="AE23" i="2" s="1"/>
  <c r="AE22" i="2" a="1"/>
  <c r="AE22" i="2" s="1"/>
  <c r="AE21" i="2" a="1"/>
  <c r="AE21" i="2" s="1"/>
  <c r="AE17" i="2" a="1"/>
  <c r="AE17" i="2" s="1"/>
  <c r="AE16" i="2" a="1"/>
  <c r="AE16" i="2" s="1"/>
  <c r="AE15" i="2" a="1"/>
  <c r="AE15" i="2" s="1"/>
  <c r="AE14" i="2" a="1"/>
  <c r="AE14" i="2" s="1"/>
  <c r="AE13" i="2" a="1"/>
  <c r="AE13" i="2" s="1"/>
  <c r="J2" i="2"/>
  <c r="M15" i="2" l="1" a="1"/>
  <c r="M15" i="2" s="1"/>
  <c r="M16" i="2" a="1"/>
  <c r="M16" i="2" s="1"/>
  <c r="M17" i="2" a="1"/>
  <c r="M17" i="2" s="1"/>
  <c r="V16" i="2"/>
  <c r="U16" i="2"/>
  <c r="T16" i="2"/>
  <c r="S17" i="2"/>
  <c r="S16" i="2"/>
  <c r="S15" i="2"/>
  <c r="D4" i="2" a="1"/>
  <c r="D4" i="2" s="1"/>
  <c r="D5" i="2" a="1"/>
  <c r="D5" i="2" s="1"/>
  <c r="D6" i="2" a="1"/>
  <c r="D6" i="2" s="1"/>
  <c r="D7" i="2" a="1"/>
  <c r="D7" i="2" s="1"/>
  <c r="D8" i="2" a="1"/>
  <c r="D8" i="2" s="1"/>
  <c r="D9" i="2" a="1"/>
  <c r="D9" i="2" s="1"/>
  <c r="D10" i="2" a="1"/>
  <c r="D10" i="2" s="1"/>
  <c r="D11" i="2" a="1"/>
  <c r="D11" i="2" s="1"/>
  <c r="D12" i="2" a="1"/>
  <c r="D12" i="2" s="1"/>
  <c r="D13" i="2" a="1"/>
  <c r="D13" i="2" s="1"/>
  <c r="D14" i="2" a="1"/>
  <c r="D14" i="2" s="1"/>
  <c r="D15" i="2" a="1"/>
  <c r="D15" i="2" s="1"/>
  <c r="D16" i="2" a="1"/>
  <c r="D16" i="2" s="1"/>
  <c r="D17" i="2" a="1"/>
  <c r="D17" i="2" s="1"/>
  <c r="D18" i="2" a="1"/>
  <c r="D18" i="2" s="1"/>
  <c r="D19" i="2" a="1"/>
  <c r="D19" i="2" s="1"/>
  <c r="D20" i="2" a="1"/>
  <c r="D20" i="2" s="1"/>
  <c r="D21" i="2" a="1"/>
  <c r="D21" i="2" s="1"/>
  <c r="D22" i="2" a="1"/>
  <c r="D22" i="2" s="1"/>
  <c r="D23" i="2" a="1"/>
  <c r="D23" i="2" s="1"/>
  <c r="D24" i="2" a="1"/>
  <c r="D24" i="2" s="1"/>
  <c r="D25" i="2" a="1"/>
  <c r="D25" i="2" s="1"/>
  <c r="D26" i="2" a="1"/>
  <c r="D26" i="2" s="1"/>
  <c r="D27" i="2" a="1"/>
  <c r="D27" i="2" s="1"/>
  <c r="D28" i="2" a="1"/>
  <c r="D28" i="2" s="1"/>
  <c r="D29" i="2" a="1"/>
  <c r="D29" i="2" s="1"/>
  <c r="D30" i="2" a="1"/>
  <c r="D30" i="2" s="1"/>
  <c r="D31" i="2" a="1"/>
  <c r="D31" i="2" s="1"/>
  <c r="D32" i="2" a="1"/>
  <c r="D32" i="2" s="1"/>
  <c r="D33" i="2" a="1"/>
  <c r="D33" i="2" s="1"/>
  <c r="D34" i="2" a="1"/>
  <c r="D34" i="2" s="1"/>
  <c r="D35" i="2" a="1"/>
  <c r="D35" i="2" s="1"/>
  <c r="D36" i="2" a="1"/>
  <c r="D36" i="2" s="1"/>
  <c r="D37" i="2" a="1"/>
  <c r="D37" i="2" s="1"/>
  <c r="D38" i="2" a="1"/>
  <c r="D38" i="2" s="1"/>
  <c r="D39" i="2" a="1"/>
  <c r="D39" i="2" s="1"/>
  <c r="D40" i="2" a="1"/>
  <c r="D40" i="2" s="1"/>
  <c r="D41" i="2" a="1"/>
  <c r="D41" i="2" s="1"/>
  <c r="D42" i="2" a="1"/>
  <c r="D42" i="2" s="1"/>
  <c r="D43" i="2" a="1"/>
  <c r="D43" i="2" s="1"/>
  <c r="D44" i="2" a="1"/>
  <c r="D44" i="2" s="1"/>
  <c r="D45" i="2" a="1"/>
  <c r="D45" i="2" s="1"/>
  <c r="D46" i="2" a="1"/>
  <c r="D46" i="2" s="1"/>
  <c r="D47" i="2" a="1"/>
  <c r="D47" i="2" s="1"/>
  <c r="D48" i="2" a="1"/>
  <c r="D48" i="2" s="1"/>
  <c r="D49" i="2" a="1"/>
  <c r="D49" i="2" s="1"/>
  <c r="D50" i="2" a="1"/>
  <c r="D50" i="2" s="1"/>
  <c r="D51" i="2" a="1"/>
  <c r="D51" i="2" s="1"/>
  <c r="D52" i="2" a="1"/>
  <c r="D52" i="2" s="1"/>
  <c r="D53" i="2" a="1"/>
  <c r="D53" i="2" s="1"/>
  <c r="D54" i="2" a="1"/>
  <c r="D54" i="2" s="1"/>
  <c r="D55" i="2" a="1"/>
  <c r="D55" i="2" s="1"/>
  <c r="D56" i="2" a="1"/>
  <c r="D56" i="2" s="1"/>
  <c r="D57" i="2" a="1"/>
  <c r="D57" i="2" s="1"/>
  <c r="D58" i="2" a="1"/>
  <c r="D58" i="2" s="1"/>
  <c r="D59" i="2" a="1"/>
  <c r="D59" i="2" s="1"/>
  <c r="D60" i="2" a="1"/>
  <c r="D60" i="2" s="1"/>
  <c r="D61" i="2" a="1"/>
  <c r="D61" i="2" s="1"/>
  <c r="D62" i="2" a="1"/>
  <c r="D62" i="2" s="1"/>
  <c r="D63" i="2" a="1"/>
  <c r="D63" i="2" s="1"/>
  <c r="D64" i="2" a="1"/>
  <c r="D64" i="2" s="1"/>
  <c r="D65" i="2" a="1"/>
  <c r="D65" i="2" s="1"/>
  <c r="D66" i="2" a="1"/>
  <c r="D66" i="2" s="1"/>
  <c r="D67" i="2" a="1"/>
  <c r="D67" i="2" s="1"/>
  <c r="D68" i="2" a="1"/>
  <c r="D68" i="2" s="1"/>
  <c r="D69" i="2" a="1"/>
  <c r="D69" i="2" s="1"/>
  <c r="D70" i="2" a="1"/>
  <c r="D70" i="2" s="1"/>
  <c r="D71" i="2" a="1"/>
  <c r="D71" i="2" s="1"/>
  <c r="D72" i="2" a="1"/>
  <c r="D72" i="2" s="1"/>
  <c r="D73" i="2" a="1"/>
  <c r="D73" i="2" s="1"/>
  <c r="D74" i="2" a="1"/>
  <c r="D74" i="2" s="1"/>
  <c r="D75" i="2" a="1"/>
  <c r="D75" i="2" s="1"/>
  <c r="D76" i="2" a="1"/>
  <c r="D76" i="2" s="1"/>
  <c r="D77" i="2" a="1"/>
  <c r="D77" i="2" s="1"/>
  <c r="D78" i="2" a="1"/>
  <c r="D78" i="2" s="1"/>
  <c r="D79" i="2" a="1"/>
  <c r="D79" i="2" s="1"/>
  <c r="D80" i="2" a="1"/>
  <c r="D80" i="2" s="1"/>
  <c r="D81" i="2" a="1"/>
  <c r="D81" i="2" s="1"/>
  <c r="D82" i="2" a="1"/>
  <c r="D82" i="2" s="1"/>
  <c r="D83" i="2" a="1"/>
  <c r="D83" i="2" s="1"/>
  <c r="D84" i="2" a="1"/>
  <c r="D84" i="2" s="1"/>
  <c r="D85" i="2" a="1"/>
  <c r="D85" i="2" s="1"/>
  <c r="D86" i="2" a="1"/>
  <c r="D86" i="2" s="1"/>
  <c r="D87" i="2" a="1"/>
  <c r="D87" i="2" s="1"/>
  <c r="D88" i="2" a="1"/>
  <c r="D88" i="2" s="1"/>
  <c r="D89" i="2" a="1"/>
  <c r="D89" i="2" s="1"/>
  <c r="D90" i="2" a="1"/>
  <c r="D90" i="2" s="1"/>
  <c r="D91" i="2" a="1"/>
  <c r="D91" i="2" s="1"/>
  <c r="D92" i="2" a="1"/>
  <c r="D92" i="2" s="1"/>
  <c r="D93" i="2" a="1"/>
  <c r="D93" i="2" s="1"/>
  <c r="D94" i="2" a="1"/>
  <c r="D94" i="2" s="1"/>
  <c r="D95" i="2" a="1"/>
  <c r="D95" i="2" s="1"/>
  <c r="D96" i="2" a="1"/>
  <c r="D96" i="2" s="1"/>
  <c r="D97" i="2" a="1"/>
  <c r="D97" i="2" s="1"/>
  <c r="D98" i="2" a="1"/>
  <c r="D98" i="2" s="1"/>
  <c r="D99" i="2" a="1"/>
  <c r="D99" i="2" s="1"/>
  <c r="D100" i="2" a="1"/>
  <c r="D100" i="2" s="1"/>
  <c r="D101" i="2" a="1"/>
  <c r="D101" i="2" s="1"/>
  <c r="D102" i="2" a="1"/>
  <c r="D102" i="2" s="1"/>
  <c r="D103" i="2" a="1"/>
  <c r="D103" i="2" s="1"/>
  <c r="D104" i="2" a="1"/>
  <c r="D104" i="2" s="1"/>
  <c r="D105" i="2" a="1"/>
  <c r="D105" i="2" s="1"/>
  <c r="D106" i="2" a="1"/>
  <c r="D106" i="2" s="1"/>
  <c r="D107" i="2" a="1"/>
  <c r="D107" i="2" s="1"/>
  <c r="D108" i="2" a="1"/>
  <c r="D108" i="2" s="1"/>
  <c r="D109" i="2" a="1"/>
  <c r="D109" i="2" s="1"/>
  <c r="D110" i="2" a="1"/>
  <c r="D110" i="2" s="1"/>
  <c r="D111" i="2" a="1"/>
  <c r="D111" i="2" s="1"/>
  <c r="D112" i="2" a="1"/>
  <c r="D112" i="2" s="1"/>
  <c r="D113" i="2" a="1"/>
  <c r="D113" i="2" s="1"/>
  <c r="D114" i="2" a="1"/>
  <c r="D114" i="2" s="1"/>
  <c r="D115" i="2" a="1"/>
  <c r="D115" i="2" s="1"/>
  <c r="D116" i="2" a="1"/>
  <c r="D116" i="2" s="1"/>
  <c r="D117" i="2" a="1"/>
  <c r="D117" i="2" s="1"/>
  <c r="D118" i="2" a="1"/>
  <c r="D118" i="2" s="1"/>
  <c r="D119" i="2" a="1"/>
  <c r="D119" i="2" s="1"/>
  <c r="D120" i="2" a="1"/>
  <c r="D120" i="2" s="1"/>
  <c r="D121" i="2" a="1"/>
  <c r="D121" i="2" s="1"/>
  <c r="D122" i="2" a="1"/>
  <c r="D122" i="2" s="1"/>
  <c r="D123" i="2" a="1"/>
  <c r="D123" i="2" s="1"/>
  <c r="D124" i="2" a="1"/>
  <c r="D124" i="2" s="1"/>
  <c r="D125" i="2" a="1"/>
  <c r="D125" i="2" s="1"/>
  <c r="D126" i="2" a="1"/>
  <c r="D126" i="2" s="1"/>
  <c r="D127" i="2" a="1"/>
  <c r="D127" i="2" s="1"/>
  <c r="D128" i="2" a="1"/>
  <c r="D128" i="2" s="1"/>
  <c r="D129" i="2" a="1"/>
  <c r="D129" i="2" s="1"/>
  <c r="D130" i="2" a="1"/>
  <c r="D130" i="2" s="1"/>
  <c r="D131" i="2" a="1"/>
  <c r="D131" i="2" s="1"/>
  <c r="D132" i="2" a="1"/>
  <c r="D132" i="2" s="1"/>
  <c r="D133" i="2" a="1"/>
  <c r="D133" i="2" s="1"/>
  <c r="D134" i="2" a="1"/>
  <c r="D134" i="2" s="1"/>
  <c r="D135" i="2" a="1"/>
  <c r="D135" i="2" s="1"/>
  <c r="D136" i="2" a="1"/>
  <c r="D136" i="2" s="1"/>
  <c r="D137" i="2" a="1"/>
  <c r="D137" i="2" s="1"/>
  <c r="D138" i="2" a="1"/>
  <c r="D138" i="2" s="1"/>
  <c r="D139" i="2" a="1"/>
  <c r="D139" i="2" s="1"/>
  <c r="D140" i="2" a="1"/>
  <c r="D140" i="2" s="1"/>
  <c r="D141" i="2" a="1"/>
  <c r="D141" i="2" s="1"/>
  <c r="D142" i="2" a="1"/>
  <c r="D142" i="2" s="1"/>
  <c r="D143" i="2" a="1"/>
  <c r="D143" i="2" s="1"/>
  <c r="D144" i="2" a="1"/>
  <c r="D144" i="2" s="1"/>
  <c r="D145" i="2" a="1"/>
  <c r="D145" i="2" s="1"/>
  <c r="D146" i="2" a="1"/>
  <c r="D146" i="2" s="1"/>
  <c r="D147" i="2" a="1"/>
  <c r="D147" i="2" s="1"/>
  <c r="D148" i="2" a="1"/>
  <c r="D148" i="2" s="1"/>
  <c r="D149" i="2" a="1"/>
  <c r="D149" i="2" s="1"/>
  <c r="D150" i="2" a="1"/>
  <c r="D150" i="2" s="1"/>
  <c r="D151" i="2" a="1"/>
  <c r="D151" i="2" s="1"/>
  <c r="D152" i="2" a="1"/>
  <c r="D152" i="2" s="1"/>
  <c r="D153" i="2" a="1"/>
  <c r="D153" i="2" s="1"/>
  <c r="D154" i="2" a="1"/>
  <c r="D154" i="2" s="1"/>
  <c r="D155" i="2" a="1"/>
  <c r="D155" i="2" s="1"/>
  <c r="D156" i="2" a="1"/>
  <c r="D156" i="2" s="1"/>
  <c r="D157" i="2" a="1"/>
  <c r="D157" i="2" s="1"/>
  <c r="D158" i="2" a="1"/>
  <c r="D158" i="2" s="1"/>
  <c r="D159" i="2" a="1"/>
  <c r="D159" i="2" s="1"/>
  <c r="D160" i="2" a="1"/>
  <c r="D160" i="2" s="1"/>
  <c r="D161" i="2" a="1"/>
  <c r="D161" i="2" s="1"/>
  <c r="D162" i="2" a="1"/>
  <c r="D162" i="2" s="1"/>
  <c r="D163" i="2" a="1"/>
  <c r="D163" i="2" s="1"/>
  <c r="D164" i="2" a="1"/>
  <c r="D164" i="2" s="1"/>
  <c r="D165" i="2" a="1"/>
  <c r="D165" i="2" s="1"/>
  <c r="D166" i="2" a="1"/>
  <c r="D166" i="2" s="1"/>
  <c r="D167" i="2" a="1"/>
  <c r="D167" i="2" s="1"/>
  <c r="D168" i="2" a="1"/>
  <c r="D168" i="2" s="1"/>
  <c r="D169" i="2" a="1"/>
  <c r="D169" i="2" s="1"/>
  <c r="D170" i="2" a="1"/>
  <c r="D170" i="2" s="1"/>
  <c r="D171" i="2" a="1"/>
  <c r="D171" i="2" s="1"/>
  <c r="D172" i="2" a="1"/>
  <c r="D172" i="2" s="1"/>
  <c r="D173" i="2" a="1"/>
  <c r="D173" i="2" s="1"/>
  <c r="D174" i="2" a="1"/>
  <c r="D174" i="2" s="1"/>
  <c r="D175" i="2" a="1"/>
  <c r="D175" i="2" s="1"/>
  <c r="D176" i="2" a="1"/>
  <c r="D176" i="2" s="1"/>
  <c r="D177" i="2" a="1"/>
  <c r="D177" i="2" s="1"/>
  <c r="D178" i="2" a="1"/>
  <c r="D178" i="2" s="1"/>
  <c r="D179" i="2" a="1"/>
  <c r="D179" i="2" s="1"/>
  <c r="D180" i="2" a="1"/>
  <c r="D180" i="2" s="1"/>
  <c r="D181" i="2" a="1"/>
  <c r="D181" i="2" s="1"/>
  <c r="D182" i="2" a="1"/>
  <c r="D182" i="2" s="1"/>
  <c r="D183" i="2" a="1"/>
  <c r="D183" i="2" s="1"/>
  <c r="D184" i="2" a="1"/>
  <c r="D184" i="2" s="1"/>
  <c r="D185" i="2" a="1"/>
  <c r="D185" i="2" s="1"/>
  <c r="D186" i="2" a="1"/>
  <c r="D186" i="2" s="1"/>
  <c r="D187" i="2" a="1"/>
  <c r="D187" i="2" s="1"/>
  <c r="D188" i="2" a="1"/>
  <c r="D188" i="2" s="1"/>
  <c r="D189" i="2" a="1"/>
  <c r="D189" i="2" s="1"/>
  <c r="D190" i="2" a="1"/>
  <c r="D190" i="2" s="1"/>
  <c r="D191" i="2" a="1"/>
  <c r="D191" i="2" s="1"/>
  <c r="D192" i="2" a="1"/>
  <c r="D192" i="2" s="1"/>
  <c r="D193" i="2" a="1"/>
  <c r="D193" i="2" s="1"/>
  <c r="D194" i="2" a="1"/>
  <c r="D194" i="2" s="1"/>
  <c r="D195" i="2" a="1"/>
  <c r="D195" i="2" s="1"/>
  <c r="D196" i="2" a="1"/>
  <c r="D196" i="2" s="1"/>
  <c r="D197" i="2" a="1"/>
  <c r="D197" i="2" s="1"/>
  <c r="D198" i="2" a="1"/>
  <c r="D198" i="2" s="1"/>
  <c r="D199" i="2" a="1"/>
  <c r="D199" i="2" s="1"/>
  <c r="D200" i="2" a="1"/>
  <c r="D200" i="2" s="1"/>
  <c r="D201" i="2" a="1"/>
  <c r="D201" i="2" s="1"/>
  <c r="D202" i="2" a="1"/>
  <c r="D202" i="2" s="1"/>
  <c r="D203" i="2" a="1"/>
  <c r="D203" i="2" s="1"/>
  <c r="D204" i="2" a="1"/>
  <c r="D204" i="2" s="1"/>
  <c r="D205" i="2" a="1"/>
  <c r="D205" i="2" s="1"/>
  <c r="D206" i="2" a="1"/>
  <c r="D206" i="2" s="1"/>
  <c r="D207" i="2" a="1"/>
  <c r="D207" i="2" s="1"/>
  <c r="D208" i="2" a="1"/>
  <c r="D208" i="2" s="1"/>
  <c r="D209" i="2" a="1"/>
  <c r="D209" i="2" s="1"/>
  <c r="D210" i="2" a="1"/>
  <c r="D210" i="2" s="1"/>
  <c r="D211" i="2" a="1"/>
  <c r="D211" i="2" s="1"/>
  <c r="D212" i="2" a="1"/>
  <c r="D212" i="2" s="1"/>
  <c r="D213" i="2" a="1"/>
  <c r="D213" i="2" s="1"/>
  <c r="D214" i="2" a="1"/>
  <c r="D214" i="2" s="1"/>
  <c r="D215" i="2" a="1"/>
  <c r="D215" i="2" s="1"/>
  <c r="D216" i="2" a="1"/>
  <c r="D216" i="2" s="1"/>
  <c r="D217" i="2" a="1"/>
  <c r="D217" i="2" s="1"/>
  <c r="D218" i="2" a="1"/>
  <c r="D218" i="2" s="1"/>
  <c r="D219" i="2" a="1"/>
  <c r="D219" i="2" s="1"/>
  <c r="D220" i="2" a="1"/>
  <c r="D220" i="2" s="1"/>
  <c r="D221" i="2" a="1"/>
  <c r="D221" i="2" s="1"/>
  <c r="D222" i="2" a="1"/>
  <c r="D222" i="2" s="1"/>
  <c r="D223" i="2" a="1"/>
  <c r="D223" i="2" s="1"/>
  <c r="D224" i="2" a="1"/>
  <c r="D224" i="2" s="1"/>
  <c r="D225" i="2" a="1"/>
  <c r="D225" i="2" s="1"/>
  <c r="D226" i="2" a="1"/>
  <c r="D226" i="2" s="1"/>
  <c r="D227" i="2" a="1"/>
  <c r="D227" i="2" s="1"/>
  <c r="D228" i="2" a="1"/>
  <c r="D228" i="2" s="1"/>
  <c r="D229" i="2" a="1"/>
  <c r="D229" i="2" s="1"/>
  <c r="D230" i="2" a="1"/>
  <c r="D230" i="2" s="1"/>
  <c r="D231" i="2" a="1"/>
  <c r="D231" i="2" s="1"/>
  <c r="D232" i="2" a="1"/>
  <c r="D232" i="2" s="1"/>
  <c r="D233" i="2" a="1"/>
  <c r="D233" i="2" s="1"/>
  <c r="D234" i="2" a="1"/>
  <c r="D234" i="2" s="1"/>
  <c r="D235" i="2" a="1"/>
  <c r="D235" i="2" s="1"/>
  <c r="D236" i="2" a="1"/>
  <c r="D236" i="2" s="1"/>
  <c r="D237" i="2" a="1"/>
  <c r="D237" i="2" s="1"/>
  <c r="D238" i="2" a="1"/>
  <c r="D238" i="2" s="1"/>
  <c r="D239" i="2" a="1"/>
  <c r="D239" i="2" s="1"/>
  <c r="D240" i="2" a="1"/>
  <c r="D240" i="2" s="1"/>
  <c r="D241" i="2" a="1"/>
  <c r="D241" i="2" s="1"/>
  <c r="D242" i="2" a="1"/>
  <c r="D242" i="2" s="1"/>
  <c r="D243" i="2" a="1"/>
  <c r="D243" i="2" s="1"/>
  <c r="D244" i="2" a="1"/>
  <c r="D244" i="2" s="1"/>
  <c r="D245" i="2" a="1"/>
  <c r="D245" i="2" s="1"/>
  <c r="D246" i="2" a="1"/>
  <c r="D246" i="2" s="1"/>
  <c r="D247" i="2" a="1"/>
  <c r="D247" i="2" s="1"/>
  <c r="D248" i="2" a="1"/>
  <c r="D248" i="2" s="1"/>
  <c r="D249" i="2" a="1"/>
  <c r="D249" i="2" s="1"/>
  <c r="D250" i="2" a="1"/>
  <c r="D250" i="2" s="1"/>
  <c r="D251" i="2" a="1"/>
  <c r="D251" i="2" s="1"/>
  <c r="D252" i="2" a="1"/>
  <c r="D252" i="2" s="1"/>
  <c r="D253" i="2" a="1"/>
  <c r="D253" i="2" s="1"/>
  <c r="D254" i="2" a="1"/>
  <c r="D254" i="2" s="1"/>
  <c r="D255" i="2" a="1"/>
  <c r="D255" i="2" s="1"/>
  <c r="D256" i="2" a="1"/>
  <c r="D256" i="2" s="1"/>
  <c r="D257" i="2" a="1"/>
  <c r="D257" i="2" s="1"/>
  <c r="D258" i="2" a="1"/>
  <c r="D258" i="2" s="1"/>
  <c r="D259" i="2" a="1"/>
  <c r="D259" i="2" s="1"/>
  <c r="D260" i="2" a="1"/>
  <c r="D260" i="2" s="1"/>
  <c r="D261" i="2" a="1"/>
  <c r="D261" i="2" s="1"/>
  <c r="D262" i="2" a="1"/>
  <c r="D262" i="2" s="1"/>
  <c r="D263" i="2" a="1"/>
  <c r="D263" i="2" s="1"/>
  <c r="D264" i="2" a="1"/>
  <c r="D264" i="2" s="1"/>
  <c r="D265" i="2" a="1"/>
  <c r="D265" i="2" s="1"/>
  <c r="D266" i="2" a="1"/>
  <c r="D266" i="2" s="1"/>
  <c r="D267" i="2" a="1"/>
  <c r="D267" i="2" s="1"/>
  <c r="D268" i="2" a="1"/>
  <c r="D268" i="2" s="1"/>
  <c r="D269" i="2" a="1"/>
  <c r="D269" i="2" s="1"/>
  <c r="D270" i="2" a="1"/>
  <c r="D270" i="2" s="1"/>
  <c r="D271" i="2" a="1"/>
  <c r="D271" i="2" s="1"/>
  <c r="D272" i="2" a="1"/>
  <c r="D272" i="2" s="1"/>
  <c r="D273" i="2" a="1"/>
  <c r="D273" i="2" s="1"/>
  <c r="D274" i="2" a="1"/>
  <c r="D274" i="2" s="1"/>
  <c r="D275" i="2" a="1"/>
  <c r="D275" i="2" s="1"/>
  <c r="D276" i="2" a="1"/>
  <c r="D276" i="2" s="1"/>
  <c r="D277" i="2" a="1"/>
  <c r="D277" i="2" s="1"/>
  <c r="D278" i="2" a="1"/>
  <c r="D278" i="2" s="1"/>
  <c r="D279" i="2" a="1"/>
  <c r="D279" i="2" s="1"/>
  <c r="D280" i="2" a="1"/>
  <c r="D280" i="2" s="1"/>
  <c r="D281" i="2" a="1"/>
  <c r="D281" i="2" s="1"/>
  <c r="D282" i="2" a="1"/>
  <c r="D282" i="2" s="1"/>
  <c r="D283" i="2" a="1"/>
  <c r="D283" i="2" s="1"/>
  <c r="D284" i="2" a="1"/>
  <c r="D284" i="2" s="1"/>
  <c r="D285" i="2" a="1"/>
  <c r="D285" i="2" s="1"/>
  <c r="D286" i="2" a="1"/>
  <c r="D286" i="2" s="1"/>
  <c r="D287" i="2" a="1"/>
  <c r="D287" i="2" s="1"/>
  <c r="D288" i="2" a="1"/>
  <c r="D288" i="2" s="1"/>
  <c r="D289" i="2" a="1"/>
  <c r="D289" i="2" s="1"/>
  <c r="D290" i="2" a="1"/>
  <c r="D290" i="2" s="1"/>
  <c r="D291" i="2" a="1"/>
  <c r="D291" i="2" s="1"/>
  <c r="D292" i="2" a="1"/>
  <c r="D292" i="2" s="1"/>
  <c r="D293" i="2" a="1"/>
  <c r="D293" i="2" s="1"/>
  <c r="D294" i="2" a="1"/>
  <c r="D294" i="2" s="1"/>
  <c r="D295" i="2" a="1"/>
  <c r="D295" i="2" s="1"/>
  <c r="D296" i="2" a="1"/>
  <c r="D296" i="2" s="1"/>
  <c r="D297" i="2" a="1"/>
  <c r="D297" i="2" s="1"/>
  <c r="D298" i="2" a="1"/>
  <c r="D298" i="2" s="1"/>
  <c r="D299" i="2" a="1"/>
  <c r="D299" i="2" s="1"/>
  <c r="D300" i="2" a="1"/>
  <c r="D300" i="2" s="1"/>
  <c r="D301" i="2" a="1"/>
  <c r="D301" i="2" s="1"/>
  <c r="D302" i="2" a="1"/>
  <c r="D302" i="2" s="1"/>
  <c r="D303" i="2" a="1"/>
  <c r="D303" i="2" s="1"/>
  <c r="D304" i="2" a="1"/>
  <c r="D304" i="2" s="1"/>
  <c r="D305" i="2" a="1"/>
  <c r="D305" i="2" s="1"/>
  <c r="D306" i="2" a="1"/>
  <c r="D306" i="2" s="1"/>
  <c r="D307" i="2" a="1"/>
  <c r="D307" i="2" s="1"/>
  <c r="D308" i="2" a="1"/>
  <c r="D308" i="2" s="1"/>
  <c r="D309" i="2" a="1"/>
  <c r="D309" i="2" s="1"/>
  <c r="D310" i="2" a="1"/>
  <c r="D310" i="2" s="1"/>
  <c r="D311" i="2" a="1"/>
  <c r="D311" i="2" s="1"/>
  <c r="D312" i="2" a="1"/>
  <c r="D312" i="2" s="1"/>
  <c r="D313" i="2" a="1"/>
  <c r="D313" i="2" s="1"/>
  <c r="D314" i="2" a="1"/>
  <c r="D314" i="2" s="1"/>
  <c r="D315" i="2" a="1"/>
  <c r="D315" i="2" s="1"/>
  <c r="D316" i="2" a="1"/>
  <c r="D316" i="2" s="1"/>
  <c r="D317" i="2" a="1"/>
  <c r="D317" i="2" s="1"/>
  <c r="D318" i="2" a="1"/>
  <c r="D318" i="2" s="1"/>
  <c r="D319" i="2" a="1"/>
  <c r="D319" i="2" s="1"/>
  <c r="D320" i="2" a="1"/>
  <c r="D320" i="2" s="1"/>
  <c r="D321" i="2" a="1"/>
  <c r="D321" i="2" s="1"/>
  <c r="D322" i="2" a="1"/>
  <c r="D322" i="2" s="1"/>
  <c r="D323" i="2" a="1"/>
  <c r="D323" i="2" s="1"/>
  <c r="D324" i="2" a="1"/>
  <c r="D324" i="2" s="1"/>
  <c r="D325" i="2" a="1"/>
  <c r="D325" i="2" s="1"/>
  <c r="D326" i="2" a="1"/>
  <c r="D326" i="2" s="1"/>
  <c r="D327" i="2" a="1"/>
  <c r="D327" i="2" s="1"/>
  <c r="D328" i="2" a="1"/>
  <c r="D328" i="2" s="1"/>
  <c r="D329" i="2" a="1"/>
  <c r="D329" i="2" s="1"/>
  <c r="D330" i="2" a="1"/>
  <c r="D330" i="2" s="1"/>
  <c r="D331" i="2" a="1"/>
  <c r="D331" i="2" s="1"/>
  <c r="D332" i="2" a="1"/>
  <c r="D332" i="2" s="1"/>
  <c r="D333" i="2" a="1"/>
  <c r="D333" i="2" s="1"/>
  <c r="D334" i="2" a="1"/>
  <c r="D334" i="2" s="1"/>
  <c r="D335" i="2" a="1"/>
  <c r="D335" i="2" s="1"/>
  <c r="D336" i="2" a="1"/>
  <c r="D336" i="2" s="1"/>
  <c r="D337" i="2" a="1"/>
  <c r="D337" i="2" s="1"/>
  <c r="D338" i="2" a="1"/>
  <c r="D338" i="2" s="1"/>
  <c r="D339" i="2" a="1"/>
  <c r="D339" i="2" s="1"/>
  <c r="D340" i="2" a="1"/>
  <c r="D340" i="2" s="1"/>
  <c r="D341" i="2" a="1"/>
  <c r="D341" i="2" s="1"/>
  <c r="D342" i="2" a="1"/>
  <c r="D342" i="2" s="1"/>
  <c r="D343" i="2" a="1"/>
  <c r="D343" i="2" s="1"/>
  <c r="D344" i="2" a="1"/>
  <c r="D344" i="2" s="1"/>
  <c r="D345" i="2" a="1"/>
  <c r="D345" i="2" s="1"/>
  <c r="D346" i="2" a="1"/>
  <c r="D346" i="2" s="1"/>
  <c r="D347" i="2" a="1"/>
  <c r="D347" i="2" s="1"/>
  <c r="D348" i="2" a="1"/>
  <c r="D348" i="2" s="1"/>
  <c r="D349" i="2" a="1"/>
  <c r="D349" i="2" s="1"/>
  <c r="D350" i="2" a="1"/>
  <c r="D350" i="2" s="1"/>
  <c r="D351" i="2" a="1"/>
  <c r="D351" i="2" s="1"/>
  <c r="D352" i="2" a="1"/>
  <c r="D352" i="2" s="1"/>
  <c r="D353" i="2" a="1"/>
  <c r="D353" i="2" s="1"/>
  <c r="D354" i="2" a="1"/>
  <c r="D354" i="2" s="1"/>
  <c r="D355" i="2" a="1"/>
  <c r="D355" i="2" s="1"/>
  <c r="D356" i="2" a="1"/>
  <c r="D356" i="2" s="1"/>
  <c r="D357" i="2" a="1"/>
  <c r="D357" i="2" s="1"/>
  <c r="D358" i="2" a="1"/>
  <c r="D358" i="2" s="1"/>
  <c r="D359" i="2" a="1"/>
  <c r="D359" i="2" s="1"/>
  <c r="D360" i="2" a="1"/>
  <c r="D360" i="2" s="1"/>
  <c r="D361" i="2" a="1"/>
  <c r="D361" i="2" s="1"/>
  <c r="D362" i="2" a="1"/>
  <c r="D362" i="2" s="1"/>
  <c r="D363" i="2" a="1"/>
  <c r="D363" i="2" s="1"/>
  <c r="D364" i="2" a="1"/>
  <c r="D364" i="2" s="1"/>
  <c r="D365" i="2" a="1"/>
  <c r="D365" i="2" s="1"/>
  <c r="D366" i="2" a="1"/>
  <c r="D366" i="2" s="1"/>
  <c r="D367" i="2" a="1"/>
  <c r="D367" i="2" s="1"/>
  <c r="D368" i="2" a="1"/>
  <c r="D368" i="2" s="1"/>
  <c r="D369" i="2" a="1"/>
  <c r="D369" i="2" s="1"/>
  <c r="D370" i="2" a="1"/>
  <c r="D370" i="2" s="1"/>
  <c r="D371" i="2" a="1"/>
  <c r="D371" i="2" s="1"/>
  <c r="D372" i="2" a="1"/>
  <c r="D372" i="2" s="1"/>
  <c r="D373" i="2" a="1"/>
  <c r="D373" i="2" s="1"/>
  <c r="D374" i="2" a="1"/>
  <c r="D374" i="2" s="1"/>
  <c r="D375" i="2" a="1"/>
  <c r="D375" i="2" s="1"/>
  <c r="D376" i="2" a="1"/>
  <c r="D376" i="2" s="1"/>
  <c r="D377" i="2" a="1"/>
  <c r="D377" i="2" s="1"/>
  <c r="D378" i="2" a="1"/>
  <c r="D378" i="2" s="1"/>
  <c r="D379" i="2" a="1"/>
  <c r="D379" i="2" s="1"/>
  <c r="D380" i="2" a="1"/>
  <c r="D380" i="2" s="1"/>
  <c r="D381" i="2" a="1"/>
  <c r="D381" i="2" s="1"/>
  <c r="D382" i="2" a="1"/>
  <c r="D382" i="2" s="1"/>
  <c r="D383" i="2" a="1"/>
  <c r="D383" i="2" s="1"/>
  <c r="D384" i="2" a="1"/>
  <c r="D384" i="2" s="1"/>
  <c r="D385" i="2" a="1"/>
  <c r="D385" i="2" s="1"/>
  <c r="D386" i="2" a="1"/>
  <c r="D386" i="2" s="1"/>
  <c r="D387" i="2" a="1"/>
  <c r="D387" i="2" s="1"/>
  <c r="D388" i="2" a="1"/>
  <c r="D388" i="2" s="1"/>
  <c r="D389" i="2" a="1"/>
  <c r="D389" i="2" s="1"/>
  <c r="D390" i="2" a="1"/>
  <c r="D390" i="2" s="1"/>
  <c r="D391" i="2" a="1"/>
  <c r="D391" i="2" s="1"/>
  <c r="D392" i="2" a="1"/>
  <c r="D392" i="2" s="1"/>
  <c r="D393" i="2" a="1"/>
  <c r="D393" i="2" s="1"/>
  <c r="D394" i="2" a="1"/>
  <c r="D394" i="2" s="1"/>
  <c r="D395" i="2" a="1"/>
  <c r="D395" i="2" s="1"/>
  <c r="D396" i="2" a="1"/>
  <c r="D396" i="2" s="1"/>
  <c r="D397" i="2" a="1"/>
  <c r="D397" i="2" s="1"/>
  <c r="D398" i="2" a="1"/>
  <c r="D398" i="2" s="1"/>
  <c r="D399" i="2" a="1"/>
  <c r="D399" i="2" s="1"/>
  <c r="D400" i="2" a="1"/>
  <c r="D400" i="2" s="1"/>
  <c r="D401" i="2" a="1"/>
  <c r="D401" i="2" s="1"/>
  <c r="D402" i="2" a="1"/>
  <c r="D402" i="2" s="1"/>
  <c r="D403" i="2" a="1"/>
  <c r="D403" i="2" s="1"/>
  <c r="D404" i="2" a="1"/>
  <c r="D404" i="2" s="1"/>
  <c r="D405" i="2" a="1"/>
  <c r="D405" i="2" s="1"/>
  <c r="D406" i="2" a="1"/>
  <c r="D406" i="2" s="1"/>
  <c r="D407" i="2" a="1"/>
  <c r="D407" i="2" s="1"/>
  <c r="D408" i="2" a="1"/>
  <c r="D408" i="2" s="1"/>
  <c r="D409" i="2" a="1"/>
  <c r="D409" i="2" s="1"/>
  <c r="D410" i="2" a="1"/>
  <c r="D410" i="2" s="1"/>
  <c r="D411" i="2" a="1"/>
  <c r="D411" i="2" s="1"/>
  <c r="D412" i="2" a="1"/>
  <c r="D412" i="2" s="1"/>
  <c r="D413" i="2" a="1"/>
  <c r="D413" i="2" s="1"/>
  <c r="D414" i="2" a="1"/>
  <c r="D414" i="2" s="1"/>
  <c r="D415" i="2" a="1"/>
  <c r="D415" i="2" s="1"/>
  <c r="D416" i="2" a="1"/>
  <c r="D416" i="2" s="1"/>
  <c r="D417" i="2" a="1"/>
  <c r="D417" i="2" s="1"/>
  <c r="D418" i="2" a="1"/>
  <c r="D418" i="2" s="1"/>
  <c r="D419" i="2" a="1"/>
  <c r="D419" i="2" s="1"/>
  <c r="D420" i="2" a="1"/>
  <c r="D420" i="2" s="1"/>
  <c r="D421" i="2" a="1"/>
  <c r="D421" i="2" s="1"/>
  <c r="D422" i="2" a="1"/>
  <c r="D422" i="2" s="1"/>
  <c r="D423" i="2" a="1"/>
  <c r="D423" i="2" s="1"/>
  <c r="D424" i="2" a="1"/>
  <c r="D424" i="2" s="1"/>
  <c r="D425" i="2" a="1"/>
  <c r="D425" i="2" s="1"/>
  <c r="D426" i="2" a="1"/>
  <c r="D426" i="2" s="1"/>
  <c r="D427" i="2" a="1"/>
  <c r="D427" i="2" s="1"/>
  <c r="D428" i="2" a="1"/>
  <c r="D428" i="2" s="1"/>
  <c r="D429" i="2" a="1"/>
  <c r="D429" i="2" s="1"/>
  <c r="D430" i="2" a="1"/>
  <c r="D430" i="2" s="1"/>
  <c r="D431" i="2" a="1"/>
  <c r="D431" i="2" s="1"/>
  <c r="D432" i="2" a="1"/>
  <c r="D432" i="2" s="1"/>
  <c r="D433" i="2" a="1"/>
  <c r="D433" i="2" s="1"/>
  <c r="D434" i="2" a="1"/>
  <c r="D434" i="2" s="1"/>
  <c r="D435" i="2" a="1"/>
  <c r="D435" i="2" s="1"/>
  <c r="D436" i="2" a="1"/>
  <c r="D436" i="2" s="1"/>
  <c r="D437" i="2" a="1"/>
  <c r="D437" i="2" s="1"/>
  <c r="D438" i="2" a="1"/>
  <c r="D438" i="2" s="1"/>
  <c r="D439" i="2" a="1"/>
  <c r="D439" i="2" s="1"/>
  <c r="D440" i="2" a="1"/>
  <c r="D440" i="2" s="1"/>
  <c r="D441" i="2" a="1"/>
  <c r="D441" i="2" s="1"/>
  <c r="D442" i="2" a="1"/>
  <c r="D442" i="2" s="1"/>
  <c r="D443" i="2" a="1"/>
  <c r="D443" i="2" s="1"/>
  <c r="D444" i="2" a="1"/>
  <c r="D444" i="2" s="1"/>
  <c r="D445" i="2" a="1"/>
  <c r="D445" i="2" s="1"/>
  <c r="D446" i="2" a="1"/>
  <c r="D446" i="2" s="1"/>
  <c r="D447" i="2" a="1"/>
  <c r="D447" i="2" s="1"/>
  <c r="D448" i="2" a="1"/>
  <c r="D448" i="2" s="1"/>
  <c r="D449" i="2" a="1"/>
  <c r="D449" i="2" s="1"/>
  <c r="D450" i="2" a="1"/>
  <c r="D450" i="2" s="1"/>
  <c r="D451" i="2" a="1"/>
  <c r="D451" i="2" s="1"/>
  <c r="D452" i="2" a="1"/>
  <c r="D452" i="2" s="1"/>
  <c r="D453" i="2" a="1"/>
  <c r="D453" i="2" s="1"/>
  <c r="D454" i="2" a="1"/>
  <c r="D454" i="2" s="1"/>
  <c r="D455" i="2" a="1"/>
  <c r="D455" i="2" s="1"/>
  <c r="D456" i="2" a="1"/>
  <c r="D456" i="2" s="1"/>
  <c r="D457" i="2" a="1"/>
  <c r="D457" i="2" s="1"/>
  <c r="D458" i="2" a="1"/>
  <c r="D458" i="2" s="1"/>
  <c r="D459" i="2" a="1"/>
  <c r="D459" i="2" s="1"/>
  <c r="D460" i="2" a="1"/>
  <c r="D460" i="2" s="1"/>
  <c r="D461" i="2" a="1"/>
  <c r="D461" i="2" s="1"/>
  <c r="D462" i="2" a="1"/>
  <c r="D462" i="2" s="1"/>
  <c r="D463" i="2" a="1"/>
  <c r="D463" i="2" s="1"/>
  <c r="D464" i="2" a="1"/>
  <c r="D464" i="2" s="1"/>
  <c r="D465" i="2" a="1"/>
  <c r="D465" i="2" s="1"/>
  <c r="D466" i="2" a="1"/>
  <c r="D466" i="2" s="1"/>
  <c r="D467" i="2" a="1"/>
  <c r="D467" i="2" s="1"/>
  <c r="D468" i="2" a="1"/>
  <c r="D468" i="2" s="1"/>
  <c r="D469" i="2" a="1"/>
  <c r="D469" i="2" s="1"/>
  <c r="D470" i="2" a="1"/>
  <c r="D470" i="2" s="1"/>
  <c r="D471" i="2" a="1"/>
  <c r="D471" i="2" s="1"/>
  <c r="D472" i="2" a="1"/>
  <c r="D472" i="2" s="1"/>
  <c r="D473" i="2" a="1"/>
  <c r="D473" i="2" s="1"/>
  <c r="D474" i="2" a="1"/>
  <c r="D474" i="2" s="1"/>
  <c r="D475" i="2" a="1"/>
  <c r="D475" i="2" s="1"/>
  <c r="D476" i="2" a="1"/>
  <c r="D476" i="2" s="1"/>
  <c r="D477" i="2" a="1"/>
  <c r="D477" i="2" s="1"/>
  <c r="D478" i="2" a="1"/>
  <c r="D478" i="2" s="1"/>
  <c r="D479" i="2" a="1"/>
  <c r="D479" i="2" s="1"/>
  <c r="D480" i="2" a="1"/>
  <c r="D480" i="2" s="1"/>
  <c r="D481" i="2" a="1"/>
  <c r="D481" i="2" s="1"/>
  <c r="D482" i="2" a="1"/>
  <c r="D482" i="2" s="1"/>
  <c r="D483" i="2" a="1"/>
  <c r="D483" i="2" s="1"/>
  <c r="D484" i="2" a="1"/>
  <c r="D484" i="2" s="1"/>
  <c r="D485" i="2" a="1"/>
  <c r="D485" i="2" s="1"/>
  <c r="D486" i="2" a="1"/>
  <c r="D486" i="2" s="1"/>
  <c r="D487" i="2" a="1"/>
  <c r="D487" i="2" s="1"/>
  <c r="D488" i="2" a="1"/>
  <c r="D488" i="2" s="1"/>
  <c r="D489" i="2" a="1"/>
  <c r="D489" i="2" s="1"/>
  <c r="D490" i="2" a="1"/>
  <c r="D490" i="2" s="1"/>
  <c r="D491" i="2" a="1"/>
  <c r="D491" i="2" s="1"/>
  <c r="D492" i="2" a="1"/>
  <c r="D492" i="2" s="1"/>
  <c r="D493" i="2" a="1"/>
  <c r="D493" i="2" s="1"/>
  <c r="D494" i="2" a="1"/>
  <c r="D494" i="2" s="1"/>
  <c r="D495" i="2" a="1"/>
  <c r="D495" i="2" s="1"/>
  <c r="D496" i="2" a="1"/>
  <c r="D496" i="2" s="1"/>
  <c r="D497" i="2" a="1"/>
  <c r="D497" i="2" s="1"/>
  <c r="D498" i="2" a="1"/>
  <c r="D498" i="2" s="1"/>
  <c r="D499" i="2" a="1"/>
  <c r="D499" i="2" s="1"/>
  <c r="D500" i="2" a="1"/>
  <c r="D500" i="2" s="1"/>
  <c r="D3" i="2" a="1"/>
  <c r="D3" i="2" s="1"/>
  <c r="G3" i="2" a="1"/>
  <c r="G3" i="2" s="1"/>
  <c r="C4" i="2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 s="1"/>
  <c r="C14" i="2" a="1"/>
  <c r="C14" i="2" s="1"/>
  <c r="C15" i="2" a="1"/>
  <c r="C15" i="2" s="1"/>
  <c r="C16" i="2" a="1"/>
  <c r="C16" i="2" s="1"/>
  <c r="C17" i="2" a="1"/>
  <c r="C17" i="2" s="1"/>
  <c r="C18" i="2" a="1"/>
  <c r="C18" i="2" s="1"/>
  <c r="C19" i="2" a="1"/>
  <c r="C19" i="2" s="1"/>
  <c r="C20" i="2" a="1"/>
  <c r="C20" i="2" s="1"/>
  <c r="C21" i="2" a="1"/>
  <c r="C21" i="2" s="1"/>
  <c r="C22" i="2" a="1"/>
  <c r="C22" i="2" s="1"/>
  <c r="C23" i="2" a="1"/>
  <c r="C23" i="2" s="1"/>
  <c r="C24" i="2" a="1"/>
  <c r="C24" i="2" s="1"/>
  <c r="C25" i="2" a="1"/>
  <c r="C25" i="2" s="1"/>
  <c r="C26" i="2" a="1"/>
  <c r="C26" i="2" s="1"/>
  <c r="C27" i="2" a="1"/>
  <c r="C27" i="2" s="1"/>
  <c r="C28" i="2" a="1"/>
  <c r="C28" i="2" s="1"/>
  <c r="C29" i="2" a="1"/>
  <c r="C29" i="2" s="1"/>
  <c r="C30" i="2" a="1"/>
  <c r="C30" i="2" s="1"/>
  <c r="C31" i="2" a="1"/>
  <c r="C31" i="2" s="1"/>
  <c r="C32" i="2" a="1"/>
  <c r="C32" i="2" s="1"/>
  <c r="C33" i="2" a="1"/>
  <c r="C33" i="2" s="1"/>
  <c r="C34" i="2" a="1"/>
  <c r="C34" i="2" s="1"/>
  <c r="C35" i="2" a="1"/>
  <c r="C35" i="2" s="1"/>
  <c r="C36" i="2" a="1"/>
  <c r="C36" i="2" s="1"/>
  <c r="C37" i="2" a="1"/>
  <c r="C37" i="2" s="1"/>
  <c r="C38" i="2" a="1"/>
  <c r="C38" i="2" s="1"/>
  <c r="C39" i="2" a="1"/>
  <c r="C39" i="2" s="1"/>
  <c r="C40" i="2" a="1"/>
  <c r="C40" i="2" s="1"/>
  <c r="C41" i="2" a="1"/>
  <c r="C41" i="2" s="1"/>
  <c r="C42" i="2" a="1"/>
  <c r="C42" i="2" s="1"/>
  <c r="C43" i="2" a="1"/>
  <c r="C43" i="2" s="1"/>
  <c r="C44" i="2" a="1"/>
  <c r="C44" i="2" s="1"/>
  <c r="C45" i="2" a="1"/>
  <c r="C45" i="2" s="1"/>
  <c r="C46" i="2" a="1"/>
  <c r="C46" i="2" s="1"/>
  <c r="C47" i="2" a="1"/>
  <c r="C47" i="2" s="1"/>
  <c r="C48" i="2" a="1"/>
  <c r="C48" i="2" s="1"/>
  <c r="C49" i="2" a="1"/>
  <c r="C49" i="2" s="1"/>
  <c r="C50" i="2" a="1"/>
  <c r="C50" i="2" s="1"/>
  <c r="C51" i="2" a="1"/>
  <c r="C51" i="2" s="1"/>
  <c r="C52" i="2" a="1"/>
  <c r="C52" i="2" s="1"/>
  <c r="C53" i="2" a="1"/>
  <c r="C53" i="2" s="1"/>
  <c r="C54" i="2" a="1"/>
  <c r="C54" i="2" s="1"/>
  <c r="C55" i="2" a="1"/>
  <c r="C55" i="2" s="1"/>
  <c r="C56" i="2" a="1"/>
  <c r="C56" i="2" s="1"/>
  <c r="C57" i="2" a="1"/>
  <c r="C57" i="2" s="1"/>
  <c r="C58" i="2" a="1"/>
  <c r="C58" i="2" s="1"/>
  <c r="C59" i="2" a="1"/>
  <c r="C59" i="2" s="1"/>
  <c r="C60" i="2" a="1"/>
  <c r="C60" i="2" s="1"/>
  <c r="C61" i="2" a="1"/>
  <c r="C61" i="2" s="1"/>
  <c r="C62" i="2" a="1"/>
  <c r="C62" i="2" s="1"/>
  <c r="C63" i="2" a="1"/>
  <c r="C63" i="2" s="1"/>
  <c r="C64" i="2" a="1"/>
  <c r="C64" i="2" s="1"/>
  <c r="C65" i="2" a="1"/>
  <c r="C65" i="2" s="1"/>
  <c r="C66" i="2" a="1"/>
  <c r="C66" i="2" s="1"/>
  <c r="C67" i="2" a="1"/>
  <c r="C67" i="2" s="1"/>
  <c r="C68" i="2" a="1"/>
  <c r="C68" i="2" s="1"/>
  <c r="C69" i="2" a="1"/>
  <c r="C69" i="2" s="1"/>
  <c r="C70" i="2" a="1"/>
  <c r="C70" i="2" s="1"/>
  <c r="C71" i="2" a="1"/>
  <c r="C71" i="2" s="1"/>
  <c r="C72" i="2" a="1"/>
  <c r="C72" i="2" s="1"/>
  <c r="C73" i="2" a="1"/>
  <c r="C73" i="2" s="1"/>
  <c r="C74" i="2" a="1"/>
  <c r="C74" i="2" s="1"/>
  <c r="C75" i="2" a="1"/>
  <c r="C75" i="2" s="1"/>
  <c r="C76" i="2" a="1"/>
  <c r="C76" i="2" s="1"/>
  <c r="C77" i="2" a="1"/>
  <c r="C77" i="2" s="1"/>
  <c r="C78" i="2" a="1"/>
  <c r="C78" i="2" s="1"/>
  <c r="C79" i="2" a="1"/>
  <c r="C79" i="2" s="1"/>
  <c r="C80" i="2" a="1"/>
  <c r="C80" i="2" s="1"/>
  <c r="C81" i="2" a="1"/>
  <c r="C81" i="2" s="1"/>
  <c r="C82" i="2" a="1"/>
  <c r="C82" i="2" s="1"/>
  <c r="C83" i="2" a="1"/>
  <c r="C83" i="2" s="1"/>
  <c r="C84" i="2" a="1"/>
  <c r="C84" i="2" s="1"/>
  <c r="C85" i="2" a="1"/>
  <c r="C85" i="2" s="1"/>
  <c r="C86" i="2" a="1"/>
  <c r="C86" i="2" s="1"/>
  <c r="C87" i="2" a="1"/>
  <c r="C87" i="2" s="1"/>
  <c r="C88" i="2" a="1"/>
  <c r="C88" i="2" s="1"/>
  <c r="C89" i="2" a="1"/>
  <c r="C89" i="2" s="1"/>
  <c r="C90" i="2" a="1"/>
  <c r="C90" i="2" s="1"/>
  <c r="C91" i="2" a="1"/>
  <c r="C91" i="2" s="1"/>
  <c r="C92" i="2" a="1"/>
  <c r="C92" i="2" s="1"/>
  <c r="C93" i="2" a="1"/>
  <c r="C93" i="2" s="1"/>
  <c r="C94" i="2" a="1"/>
  <c r="C94" i="2" s="1"/>
  <c r="C95" i="2" a="1"/>
  <c r="C95" i="2" s="1"/>
  <c r="C96" i="2" a="1"/>
  <c r="C96" i="2" s="1"/>
  <c r="C97" i="2" a="1"/>
  <c r="C97" i="2" s="1"/>
  <c r="C98" i="2" a="1"/>
  <c r="C98" i="2" s="1"/>
  <c r="C99" i="2" a="1"/>
  <c r="C99" i="2" s="1"/>
  <c r="C100" i="2" a="1"/>
  <c r="C100" i="2" s="1"/>
  <c r="C101" i="2" a="1"/>
  <c r="C101" i="2" s="1"/>
  <c r="C102" i="2" a="1"/>
  <c r="C102" i="2" s="1"/>
  <c r="C103" i="2" a="1"/>
  <c r="C103" i="2" s="1"/>
  <c r="C104" i="2" a="1"/>
  <c r="C104" i="2" s="1"/>
  <c r="C105" i="2" a="1"/>
  <c r="C105" i="2" s="1"/>
  <c r="C106" i="2" a="1"/>
  <c r="C106" i="2" s="1"/>
  <c r="C107" i="2" a="1"/>
  <c r="C107" i="2" s="1"/>
  <c r="C108" i="2" a="1"/>
  <c r="C108" i="2" s="1"/>
  <c r="C109" i="2" a="1"/>
  <c r="C109" i="2" s="1"/>
  <c r="C110" i="2" a="1"/>
  <c r="C110" i="2" s="1"/>
  <c r="C111" i="2" a="1"/>
  <c r="C111" i="2" s="1"/>
  <c r="C112" i="2" a="1"/>
  <c r="C112" i="2" s="1"/>
  <c r="C113" i="2" a="1"/>
  <c r="C113" i="2" s="1"/>
  <c r="C114" i="2" a="1"/>
  <c r="C114" i="2" s="1"/>
  <c r="C115" i="2" a="1"/>
  <c r="C115" i="2" s="1"/>
  <c r="C116" i="2" a="1"/>
  <c r="C116" i="2" s="1"/>
  <c r="C117" i="2" a="1"/>
  <c r="C117" i="2" s="1"/>
  <c r="C118" i="2" a="1"/>
  <c r="C118" i="2" s="1"/>
  <c r="C119" i="2" a="1"/>
  <c r="C119" i="2" s="1"/>
  <c r="C120" i="2" a="1"/>
  <c r="C120" i="2" s="1"/>
  <c r="C121" i="2" a="1"/>
  <c r="C121" i="2" s="1"/>
  <c r="C122" i="2" a="1"/>
  <c r="C122" i="2" s="1"/>
  <c r="C123" i="2" a="1"/>
  <c r="C123" i="2" s="1"/>
  <c r="C124" i="2" a="1"/>
  <c r="C124" i="2" s="1"/>
  <c r="C125" i="2" a="1"/>
  <c r="C125" i="2" s="1"/>
  <c r="C126" i="2" a="1"/>
  <c r="C126" i="2" s="1"/>
  <c r="C127" i="2" a="1"/>
  <c r="C127" i="2" s="1"/>
  <c r="C128" i="2" a="1"/>
  <c r="C128" i="2" s="1"/>
  <c r="C129" i="2" a="1"/>
  <c r="C129" i="2" s="1"/>
  <c r="C130" i="2" a="1"/>
  <c r="C130" i="2" s="1"/>
  <c r="C131" i="2" a="1"/>
  <c r="C131" i="2" s="1"/>
  <c r="C132" i="2" a="1"/>
  <c r="C132" i="2" s="1"/>
  <c r="C133" i="2" a="1"/>
  <c r="C133" i="2" s="1"/>
  <c r="C134" i="2" a="1"/>
  <c r="C134" i="2" s="1"/>
  <c r="C135" i="2" a="1"/>
  <c r="C135" i="2" s="1"/>
  <c r="C136" i="2" a="1"/>
  <c r="C136" i="2" s="1"/>
  <c r="C137" i="2" a="1"/>
  <c r="C137" i="2" s="1"/>
  <c r="C138" i="2" a="1"/>
  <c r="C138" i="2" s="1"/>
  <c r="C139" i="2" a="1"/>
  <c r="C139" i="2" s="1"/>
  <c r="C140" i="2" a="1"/>
  <c r="C140" i="2" s="1"/>
  <c r="C141" i="2" a="1"/>
  <c r="C141" i="2" s="1"/>
  <c r="C142" i="2" a="1"/>
  <c r="C142" i="2" s="1"/>
  <c r="C143" i="2" a="1"/>
  <c r="C143" i="2" s="1"/>
  <c r="C144" i="2" a="1"/>
  <c r="C144" i="2" s="1"/>
  <c r="C145" i="2" a="1"/>
  <c r="C145" i="2" s="1"/>
  <c r="C146" i="2" a="1"/>
  <c r="C146" i="2" s="1"/>
  <c r="C147" i="2" a="1"/>
  <c r="C147" i="2" s="1"/>
  <c r="C148" i="2" a="1"/>
  <c r="C148" i="2" s="1"/>
  <c r="C149" i="2" a="1"/>
  <c r="C149" i="2" s="1"/>
  <c r="C150" i="2" a="1"/>
  <c r="C150" i="2" s="1"/>
  <c r="C151" i="2" a="1"/>
  <c r="C151" i="2" s="1"/>
  <c r="C152" i="2" a="1"/>
  <c r="C152" i="2" s="1"/>
  <c r="C153" i="2" a="1"/>
  <c r="C153" i="2" s="1"/>
  <c r="C154" i="2" a="1"/>
  <c r="C154" i="2" s="1"/>
  <c r="C155" i="2" a="1"/>
  <c r="C155" i="2" s="1"/>
  <c r="C156" i="2" a="1"/>
  <c r="C156" i="2" s="1"/>
  <c r="C157" i="2" a="1"/>
  <c r="C157" i="2" s="1"/>
  <c r="C158" i="2" a="1"/>
  <c r="C158" i="2" s="1"/>
  <c r="C159" i="2" a="1"/>
  <c r="C159" i="2" s="1"/>
  <c r="C160" i="2" a="1"/>
  <c r="C160" i="2" s="1"/>
  <c r="C161" i="2" a="1"/>
  <c r="C161" i="2" s="1"/>
  <c r="C162" i="2" a="1"/>
  <c r="C162" i="2" s="1"/>
  <c r="C163" i="2" a="1"/>
  <c r="C163" i="2" s="1"/>
  <c r="C164" i="2" a="1"/>
  <c r="C164" i="2" s="1"/>
  <c r="C165" i="2" a="1"/>
  <c r="C165" i="2" s="1"/>
  <c r="C166" i="2" a="1"/>
  <c r="C166" i="2" s="1"/>
  <c r="C167" i="2" a="1"/>
  <c r="C167" i="2" s="1"/>
  <c r="C168" i="2" a="1"/>
  <c r="C168" i="2" s="1"/>
  <c r="C169" i="2" a="1"/>
  <c r="C169" i="2" s="1"/>
  <c r="C170" i="2" a="1"/>
  <c r="C170" i="2" s="1"/>
  <c r="C171" i="2" a="1"/>
  <c r="C171" i="2" s="1"/>
  <c r="C172" i="2" a="1"/>
  <c r="C172" i="2" s="1"/>
  <c r="C173" i="2" a="1"/>
  <c r="C173" i="2" s="1"/>
  <c r="C174" i="2" a="1"/>
  <c r="C174" i="2" s="1"/>
  <c r="C175" i="2" a="1"/>
  <c r="C175" i="2" s="1"/>
  <c r="C176" i="2" a="1"/>
  <c r="C176" i="2" s="1"/>
  <c r="C177" i="2" a="1"/>
  <c r="C177" i="2" s="1"/>
  <c r="C178" i="2" a="1"/>
  <c r="C178" i="2" s="1"/>
  <c r="C179" i="2" a="1"/>
  <c r="C179" i="2" s="1"/>
  <c r="C180" i="2" a="1"/>
  <c r="C180" i="2" s="1"/>
  <c r="C181" i="2" a="1"/>
  <c r="C181" i="2" s="1"/>
  <c r="C182" i="2" a="1"/>
  <c r="C182" i="2" s="1"/>
  <c r="C183" i="2" a="1"/>
  <c r="C183" i="2" s="1"/>
  <c r="C184" i="2" a="1"/>
  <c r="C184" i="2" s="1"/>
  <c r="C185" i="2" a="1"/>
  <c r="C185" i="2" s="1"/>
  <c r="C186" i="2" a="1"/>
  <c r="C186" i="2" s="1"/>
  <c r="C187" i="2" a="1"/>
  <c r="C187" i="2" s="1"/>
  <c r="C188" i="2" a="1"/>
  <c r="C188" i="2" s="1"/>
  <c r="C189" i="2" a="1"/>
  <c r="C189" i="2" s="1"/>
  <c r="C190" i="2" a="1"/>
  <c r="C190" i="2" s="1"/>
  <c r="C191" i="2" a="1"/>
  <c r="C191" i="2" s="1"/>
  <c r="C192" i="2" a="1"/>
  <c r="C192" i="2" s="1"/>
  <c r="C193" i="2" a="1"/>
  <c r="C193" i="2" s="1"/>
  <c r="C194" i="2" a="1"/>
  <c r="C194" i="2" s="1"/>
  <c r="C195" i="2" a="1"/>
  <c r="C195" i="2" s="1"/>
  <c r="C196" i="2" a="1"/>
  <c r="C196" i="2" s="1"/>
  <c r="C197" i="2" a="1"/>
  <c r="C197" i="2" s="1"/>
  <c r="C198" i="2" a="1"/>
  <c r="C198" i="2" s="1"/>
  <c r="C199" i="2" a="1"/>
  <c r="C199" i="2" s="1"/>
  <c r="C200" i="2" a="1"/>
  <c r="C200" i="2" s="1"/>
  <c r="C201" i="2" a="1"/>
  <c r="C201" i="2" s="1"/>
  <c r="C202" i="2" a="1"/>
  <c r="C202" i="2" s="1"/>
  <c r="C203" i="2" a="1"/>
  <c r="C203" i="2" s="1"/>
  <c r="C204" i="2" a="1"/>
  <c r="C204" i="2" s="1"/>
  <c r="C205" i="2" a="1"/>
  <c r="C205" i="2" s="1"/>
  <c r="C206" i="2" a="1"/>
  <c r="C206" i="2" s="1"/>
  <c r="C207" i="2" a="1"/>
  <c r="C207" i="2" s="1"/>
  <c r="C208" i="2" a="1"/>
  <c r="C208" i="2" s="1"/>
  <c r="C209" i="2" a="1"/>
  <c r="C209" i="2" s="1"/>
  <c r="C210" i="2" a="1"/>
  <c r="C210" i="2" s="1"/>
  <c r="C211" i="2" a="1"/>
  <c r="C211" i="2" s="1"/>
  <c r="C212" i="2" a="1"/>
  <c r="C212" i="2" s="1"/>
  <c r="C213" i="2" a="1"/>
  <c r="C213" i="2" s="1"/>
  <c r="C214" i="2" a="1"/>
  <c r="C214" i="2" s="1"/>
  <c r="C215" i="2" a="1"/>
  <c r="C215" i="2" s="1"/>
  <c r="C216" i="2" a="1"/>
  <c r="C216" i="2" s="1"/>
  <c r="C217" i="2" a="1"/>
  <c r="C217" i="2" s="1"/>
  <c r="C218" i="2" a="1"/>
  <c r="C218" i="2" s="1"/>
  <c r="C219" i="2" a="1"/>
  <c r="C219" i="2" s="1"/>
  <c r="C220" i="2" a="1"/>
  <c r="C220" i="2" s="1"/>
  <c r="C221" i="2" a="1"/>
  <c r="C221" i="2" s="1"/>
  <c r="C222" i="2" a="1"/>
  <c r="C222" i="2" s="1"/>
  <c r="C223" i="2" a="1"/>
  <c r="C223" i="2" s="1"/>
  <c r="C224" i="2" a="1"/>
  <c r="C224" i="2" s="1"/>
  <c r="C225" i="2" a="1"/>
  <c r="C225" i="2" s="1"/>
  <c r="C226" i="2" a="1"/>
  <c r="C226" i="2" s="1"/>
  <c r="C227" i="2" a="1"/>
  <c r="C227" i="2" s="1"/>
  <c r="C228" i="2" a="1"/>
  <c r="C228" i="2" s="1"/>
  <c r="C229" i="2" a="1"/>
  <c r="C229" i="2" s="1"/>
  <c r="C230" i="2" a="1"/>
  <c r="C230" i="2" s="1"/>
  <c r="C231" i="2" a="1"/>
  <c r="C231" i="2" s="1"/>
  <c r="C232" i="2" a="1"/>
  <c r="C232" i="2" s="1"/>
  <c r="C233" i="2" a="1"/>
  <c r="C233" i="2" s="1"/>
  <c r="C234" i="2" a="1"/>
  <c r="C234" i="2" s="1"/>
  <c r="C235" i="2" a="1"/>
  <c r="C235" i="2" s="1"/>
  <c r="C236" i="2" a="1"/>
  <c r="C236" i="2" s="1"/>
  <c r="C237" i="2" a="1"/>
  <c r="C237" i="2" s="1"/>
  <c r="C238" i="2" a="1"/>
  <c r="C238" i="2" s="1"/>
  <c r="C239" i="2" a="1"/>
  <c r="C239" i="2" s="1"/>
  <c r="C240" i="2" a="1"/>
  <c r="C240" i="2" s="1"/>
  <c r="C241" i="2" a="1"/>
  <c r="C241" i="2" s="1"/>
  <c r="C242" i="2" a="1"/>
  <c r="C242" i="2" s="1"/>
  <c r="C243" i="2" a="1"/>
  <c r="C243" i="2" s="1"/>
  <c r="C244" i="2" a="1"/>
  <c r="C244" i="2" s="1"/>
  <c r="C245" i="2" a="1"/>
  <c r="C245" i="2" s="1"/>
  <c r="C246" i="2" a="1"/>
  <c r="C246" i="2" s="1"/>
  <c r="C247" i="2" a="1"/>
  <c r="C247" i="2" s="1"/>
  <c r="C248" i="2" a="1"/>
  <c r="C248" i="2" s="1"/>
  <c r="C249" i="2" a="1"/>
  <c r="C249" i="2" s="1"/>
  <c r="C250" i="2" a="1"/>
  <c r="C250" i="2" s="1"/>
  <c r="C251" i="2" a="1"/>
  <c r="C251" i="2" s="1"/>
  <c r="C252" i="2" a="1"/>
  <c r="C252" i="2" s="1"/>
  <c r="C253" i="2" a="1"/>
  <c r="C253" i="2" s="1"/>
  <c r="C254" i="2" a="1"/>
  <c r="C254" i="2" s="1"/>
  <c r="C255" i="2" a="1"/>
  <c r="C255" i="2" s="1"/>
  <c r="C256" i="2" a="1"/>
  <c r="C256" i="2" s="1"/>
  <c r="C257" i="2" a="1"/>
  <c r="C257" i="2" s="1"/>
  <c r="C258" i="2" a="1"/>
  <c r="C258" i="2" s="1"/>
  <c r="C259" i="2" a="1"/>
  <c r="C259" i="2" s="1"/>
  <c r="C260" i="2" a="1"/>
  <c r="C260" i="2" s="1"/>
  <c r="C261" i="2" a="1"/>
  <c r="C261" i="2" s="1"/>
  <c r="C262" i="2" a="1"/>
  <c r="C262" i="2" s="1"/>
  <c r="C263" i="2" a="1"/>
  <c r="C263" i="2" s="1"/>
  <c r="C264" i="2" a="1"/>
  <c r="C264" i="2" s="1"/>
  <c r="C265" i="2" a="1"/>
  <c r="C265" i="2" s="1"/>
  <c r="C266" i="2" a="1"/>
  <c r="C266" i="2" s="1"/>
  <c r="C267" i="2" a="1"/>
  <c r="C267" i="2" s="1"/>
  <c r="C268" i="2" a="1"/>
  <c r="C268" i="2" s="1"/>
  <c r="C269" i="2" a="1"/>
  <c r="C269" i="2" s="1"/>
  <c r="C270" i="2" a="1"/>
  <c r="C270" i="2" s="1"/>
  <c r="C271" i="2" a="1"/>
  <c r="C271" i="2" s="1"/>
  <c r="C272" i="2" a="1"/>
  <c r="C272" i="2" s="1"/>
  <c r="C273" i="2" a="1"/>
  <c r="C273" i="2" s="1"/>
  <c r="C274" i="2" a="1"/>
  <c r="C274" i="2" s="1"/>
  <c r="C275" i="2" a="1"/>
  <c r="C275" i="2" s="1"/>
  <c r="C276" i="2" a="1"/>
  <c r="C276" i="2" s="1"/>
  <c r="C277" i="2" a="1"/>
  <c r="C277" i="2" s="1"/>
  <c r="C278" i="2" a="1"/>
  <c r="C278" i="2" s="1"/>
  <c r="C279" i="2" a="1"/>
  <c r="C279" i="2" s="1"/>
  <c r="C280" i="2" a="1"/>
  <c r="C280" i="2" s="1"/>
  <c r="C281" i="2" a="1"/>
  <c r="C281" i="2" s="1"/>
  <c r="C282" i="2" a="1"/>
  <c r="C282" i="2" s="1"/>
  <c r="C283" i="2" a="1"/>
  <c r="C283" i="2" s="1"/>
  <c r="C284" i="2" a="1"/>
  <c r="C284" i="2" s="1"/>
  <c r="C285" i="2" a="1"/>
  <c r="C285" i="2" s="1"/>
  <c r="C286" i="2" a="1"/>
  <c r="C286" i="2" s="1"/>
  <c r="C287" i="2" a="1"/>
  <c r="C287" i="2" s="1"/>
  <c r="C288" i="2" a="1"/>
  <c r="C288" i="2" s="1"/>
  <c r="C289" i="2" a="1"/>
  <c r="C289" i="2" s="1"/>
  <c r="C290" i="2" a="1"/>
  <c r="C290" i="2" s="1"/>
  <c r="C291" i="2" a="1"/>
  <c r="C291" i="2" s="1"/>
  <c r="C292" i="2" a="1"/>
  <c r="C292" i="2" s="1"/>
  <c r="C293" i="2" a="1"/>
  <c r="C293" i="2" s="1"/>
  <c r="C294" i="2" a="1"/>
  <c r="C294" i="2" s="1"/>
  <c r="C295" i="2" a="1"/>
  <c r="C295" i="2" s="1"/>
  <c r="C296" i="2" a="1"/>
  <c r="C296" i="2" s="1"/>
  <c r="C297" i="2" a="1"/>
  <c r="C297" i="2" s="1"/>
  <c r="C298" i="2" a="1"/>
  <c r="C298" i="2" s="1"/>
  <c r="C299" i="2" a="1"/>
  <c r="C299" i="2" s="1"/>
  <c r="C300" i="2" a="1"/>
  <c r="C300" i="2" s="1"/>
  <c r="C301" i="2" a="1"/>
  <c r="C301" i="2" s="1"/>
  <c r="C302" i="2" a="1"/>
  <c r="C302" i="2" s="1"/>
  <c r="C303" i="2" a="1"/>
  <c r="C303" i="2" s="1"/>
  <c r="C304" i="2" a="1"/>
  <c r="C304" i="2" s="1"/>
  <c r="C305" i="2" a="1"/>
  <c r="C305" i="2" s="1"/>
  <c r="C306" i="2" a="1"/>
  <c r="C306" i="2" s="1"/>
  <c r="C307" i="2" a="1"/>
  <c r="C307" i="2" s="1"/>
  <c r="C308" i="2" a="1"/>
  <c r="C308" i="2" s="1"/>
  <c r="C309" i="2" a="1"/>
  <c r="C309" i="2" s="1"/>
  <c r="C310" i="2" a="1"/>
  <c r="C310" i="2" s="1"/>
  <c r="C311" i="2" a="1"/>
  <c r="C311" i="2" s="1"/>
  <c r="C312" i="2" a="1"/>
  <c r="C312" i="2" s="1"/>
  <c r="C313" i="2" a="1"/>
  <c r="C313" i="2" s="1"/>
  <c r="C314" i="2" a="1"/>
  <c r="C314" i="2" s="1"/>
  <c r="C315" i="2" a="1"/>
  <c r="C315" i="2" s="1"/>
  <c r="C316" i="2" a="1"/>
  <c r="C316" i="2" s="1"/>
  <c r="C317" i="2" a="1"/>
  <c r="C317" i="2" s="1"/>
  <c r="C318" i="2" a="1"/>
  <c r="C318" i="2" s="1"/>
  <c r="C319" i="2" a="1"/>
  <c r="C319" i="2" s="1"/>
  <c r="C320" i="2" a="1"/>
  <c r="C320" i="2" s="1"/>
  <c r="C321" i="2" a="1"/>
  <c r="C321" i="2" s="1"/>
  <c r="C322" i="2" a="1"/>
  <c r="C322" i="2" s="1"/>
  <c r="C323" i="2" a="1"/>
  <c r="C323" i="2" s="1"/>
  <c r="C324" i="2" a="1"/>
  <c r="C324" i="2" s="1"/>
  <c r="C325" i="2" a="1"/>
  <c r="C325" i="2" s="1"/>
  <c r="C326" i="2" a="1"/>
  <c r="C326" i="2" s="1"/>
  <c r="C327" i="2" a="1"/>
  <c r="C327" i="2" s="1"/>
  <c r="C328" i="2" a="1"/>
  <c r="C328" i="2" s="1"/>
  <c r="C329" i="2" a="1"/>
  <c r="C329" i="2" s="1"/>
  <c r="C330" i="2" a="1"/>
  <c r="C330" i="2" s="1"/>
  <c r="C331" i="2" a="1"/>
  <c r="C331" i="2" s="1"/>
  <c r="C332" i="2" a="1"/>
  <c r="C332" i="2" s="1"/>
  <c r="C333" i="2" a="1"/>
  <c r="C333" i="2" s="1"/>
  <c r="C334" i="2" a="1"/>
  <c r="C334" i="2" s="1"/>
  <c r="C335" i="2" a="1"/>
  <c r="C335" i="2" s="1"/>
  <c r="C336" i="2" a="1"/>
  <c r="C336" i="2" s="1"/>
  <c r="C337" i="2" a="1"/>
  <c r="C337" i="2" s="1"/>
  <c r="C338" i="2" a="1"/>
  <c r="C338" i="2" s="1"/>
  <c r="C339" i="2" a="1"/>
  <c r="C339" i="2" s="1"/>
  <c r="C340" i="2" a="1"/>
  <c r="C340" i="2" s="1"/>
  <c r="C341" i="2" a="1"/>
  <c r="C341" i="2" s="1"/>
  <c r="C342" i="2" a="1"/>
  <c r="C342" i="2" s="1"/>
  <c r="C343" i="2" a="1"/>
  <c r="C343" i="2" s="1"/>
  <c r="C344" i="2" a="1"/>
  <c r="C344" i="2" s="1"/>
  <c r="C345" i="2" a="1"/>
  <c r="C345" i="2" s="1"/>
  <c r="C346" i="2" a="1"/>
  <c r="C346" i="2" s="1"/>
  <c r="C347" i="2" a="1"/>
  <c r="C347" i="2" s="1"/>
  <c r="C348" i="2" a="1"/>
  <c r="C348" i="2" s="1"/>
  <c r="C349" i="2" a="1"/>
  <c r="C349" i="2" s="1"/>
  <c r="C350" i="2" a="1"/>
  <c r="C350" i="2" s="1"/>
  <c r="C351" i="2" a="1"/>
  <c r="C351" i="2" s="1"/>
  <c r="C352" i="2" a="1"/>
  <c r="C352" i="2" s="1"/>
  <c r="C353" i="2" a="1"/>
  <c r="C353" i="2" s="1"/>
  <c r="C354" i="2" a="1"/>
  <c r="C354" i="2" s="1"/>
  <c r="C355" i="2" a="1"/>
  <c r="C355" i="2" s="1"/>
  <c r="C356" i="2" a="1"/>
  <c r="C356" i="2" s="1"/>
  <c r="C357" i="2" a="1"/>
  <c r="C357" i="2" s="1"/>
  <c r="C358" i="2" a="1"/>
  <c r="C358" i="2" s="1"/>
  <c r="C359" i="2" a="1"/>
  <c r="C359" i="2" s="1"/>
  <c r="C360" i="2" a="1"/>
  <c r="C360" i="2" s="1"/>
  <c r="C361" i="2" a="1"/>
  <c r="C361" i="2" s="1"/>
  <c r="C362" i="2" a="1"/>
  <c r="C362" i="2" s="1"/>
  <c r="C363" i="2" a="1"/>
  <c r="C363" i="2" s="1"/>
  <c r="C364" i="2" a="1"/>
  <c r="C364" i="2" s="1"/>
  <c r="C365" i="2" a="1"/>
  <c r="C365" i="2" s="1"/>
  <c r="C366" i="2" a="1"/>
  <c r="C366" i="2" s="1"/>
  <c r="C367" i="2" a="1"/>
  <c r="C367" i="2" s="1"/>
  <c r="C368" i="2" a="1"/>
  <c r="C368" i="2" s="1"/>
  <c r="C369" i="2" a="1"/>
  <c r="C369" i="2" s="1"/>
  <c r="C370" i="2" a="1"/>
  <c r="C370" i="2" s="1"/>
  <c r="C371" i="2" a="1"/>
  <c r="C371" i="2" s="1"/>
  <c r="C372" i="2" a="1"/>
  <c r="C372" i="2" s="1"/>
  <c r="C373" i="2" a="1"/>
  <c r="C373" i="2" s="1"/>
  <c r="C374" i="2" a="1"/>
  <c r="C374" i="2" s="1"/>
  <c r="C375" i="2" a="1"/>
  <c r="C375" i="2" s="1"/>
  <c r="C376" i="2" a="1"/>
  <c r="C376" i="2" s="1"/>
  <c r="C377" i="2" a="1"/>
  <c r="C377" i="2" s="1"/>
  <c r="C378" i="2" a="1"/>
  <c r="C378" i="2" s="1"/>
  <c r="C379" i="2" a="1"/>
  <c r="C379" i="2" s="1"/>
  <c r="C380" i="2" a="1"/>
  <c r="C380" i="2" s="1"/>
  <c r="C381" i="2" a="1"/>
  <c r="C381" i="2" s="1"/>
  <c r="C382" i="2" a="1"/>
  <c r="C382" i="2" s="1"/>
  <c r="C383" i="2" a="1"/>
  <c r="C383" i="2" s="1"/>
  <c r="C384" i="2" a="1"/>
  <c r="C384" i="2" s="1"/>
  <c r="C385" i="2" a="1"/>
  <c r="C385" i="2" s="1"/>
  <c r="C386" i="2" a="1"/>
  <c r="C386" i="2" s="1"/>
  <c r="C387" i="2" a="1"/>
  <c r="C387" i="2" s="1"/>
  <c r="C388" i="2" a="1"/>
  <c r="C388" i="2" s="1"/>
  <c r="C389" i="2" a="1"/>
  <c r="C389" i="2" s="1"/>
  <c r="C390" i="2" a="1"/>
  <c r="C390" i="2" s="1"/>
  <c r="C391" i="2" a="1"/>
  <c r="C391" i="2" s="1"/>
  <c r="C392" i="2" a="1"/>
  <c r="C392" i="2" s="1"/>
  <c r="C393" i="2" a="1"/>
  <c r="C393" i="2" s="1"/>
  <c r="C394" i="2" a="1"/>
  <c r="C394" i="2" s="1"/>
  <c r="C395" i="2" a="1"/>
  <c r="C395" i="2" s="1"/>
  <c r="C396" i="2" a="1"/>
  <c r="C396" i="2" s="1"/>
  <c r="C397" i="2" a="1"/>
  <c r="C397" i="2" s="1"/>
  <c r="C398" i="2" a="1"/>
  <c r="C398" i="2" s="1"/>
  <c r="C399" i="2" a="1"/>
  <c r="C399" i="2" s="1"/>
  <c r="C400" i="2" a="1"/>
  <c r="C400" i="2" s="1"/>
  <c r="C401" i="2" a="1"/>
  <c r="C401" i="2" s="1"/>
  <c r="C402" i="2" a="1"/>
  <c r="C402" i="2" s="1"/>
  <c r="C403" i="2" a="1"/>
  <c r="C403" i="2" s="1"/>
  <c r="C404" i="2" a="1"/>
  <c r="C404" i="2" s="1"/>
  <c r="C405" i="2" a="1"/>
  <c r="C405" i="2" s="1"/>
  <c r="C406" i="2" a="1"/>
  <c r="C406" i="2" s="1"/>
  <c r="C407" i="2" a="1"/>
  <c r="C407" i="2" s="1"/>
  <c r="C408" i="2" a="1"/>
  <c r="C408" i="2" s="1"/>
  <c r="C409" i="2" a="1"/>
  <c r="C409" i="2" s="1"/>
  <c r="C410" i="2" a="1"/>
  <c r="C410" i="2" s="1"/>
  <c r="C411" i="2" a="1"/>
  <c r="C411" i="2" s="1"/>
  <c r="C412" i="2" a="1"/>
  <c r="C412" i="2" s="1"/>
  <c r="C413" i="2" a="1"/>
  <c r="C413" i="2" s="1"/>
  <c r="C414" i="2" a="1"/>
  <c r="C414" i="2" s="1"/>
  <c r="C415" i="2" a="1"/>
  <c r="C415" i="2" s="1"/>
  <c r="C416" i="2" a="1"/>
  <c r="C416" i="2" s="1"/>
  <c r="C417" i="2" a="1"/>
  <c r="C417" i="2" s="1"/>
  <c r="C418" i="2" a="1"/>
  <c r="C418" i="2" s="1"/>
  <c r="C419" i="2" a="1"/>
  <c r="C419" i="2" s="1"/>
  <c r="C420" i="2" a="1"/>
  <c r="C420" i="2" s="1"/>
  <c r="C421" i="2" a="1"/>
  <c r="C421" i="2" s="1"/>
  <c r="C422" i="2" a="1"/>
  <c r="C422" i="2" s="1"/>
  <c r="C423" i="2" a="1"/>
  <c r="C423" i="2" s="1"/>
  <c r="C424" i="2" a="1"/>
  <c r="C424" i="2" s="1"/>
  <c r="C425" i="2" a="1"/>
  <c r="C425" i="2" s="1"/>
  <c r="C426" i="2" a="1"/>
  <c r="C426" i="2" s="1"/>
  <c r="C427" i="2" a="1"/>
  <c r="C427" i="2" s="1"/>
  <c r="C428" i="2" a="1"/>
  <c r="C428" i="2" s="1"/>
  <c r="C429" i="2" a="1"/>
  <c r="C429" i="2" s="1"/>
  <c r="C430" i="2" a="1"/>
  <c r="C430" i="2" s="1"/>
  <c r="C431" i="2" a="1"/>
  <c r="C431" i="2" s="1"/>
  <c r="C432" i="2" a="1"/>
  <c r="C432" i="2" s="1"/>
  <c r="C433" i="2" a="1"/>
  <c r="C433" i="2" s="1"/>
  <c r="C434" i="2" a="1"/>
  <c r="C434" i="2" s="1"/>
  <c r="C435" i="2" a="1"/>
  <c r="C435" i="2" s="1"/>
  <c r="C436" i="2" a="1"/>
  <c r="C436" i="2" s="1"/>
  <c r="C437" i="2" a="1"/>
  <c r="C437" i="2" s="1"/>
  <c r="C438" i="2" a="1"/>
  <c r="C438" i="2" s="1"/>
  <c r="C439" i="2" a="1"/>
  <c r="C439" i="2" s="1"/>
  <c r="C440" i="2" a="1"/>
  <c r="C440" i="2" s="1"/>
  <c r="C441" i="2" a="1"/>
  <c r="C441" i="2" s="1"/>
  <c r="C442" i="2" a="1"/>
  <c r="C442" i="2" s="1"/>
  <c r="C443" i="2" a="1"/>
  <c r="C443" i="2" s="1"/>
  <c r="C444" i="2" a="1"/>
  <c r="C444" i="2" s="1"/>
  <c r="C445" i="2" a="1"/>
  <c r="C445" i="2" s="1"/>
  <c r="C446" i="2" a="1"/>
  <c r="C446" i="2" s="1"/>
  <c r="C447" i="2" a="1"/>
  <c r="C447" i="2" s="1"/>
  <c r="C448" i="2" a="1"/>
  <c r="C448" i="2" s="1"/>
  <c r="C449" i="2" a="1"/>
  <c r="C449" i="2" s="1"/>
  <c r="C450" i="2" a="1"/>
  <c r="C450" i="2" s="1"/>
  <c r="C451" i="2" a="1"/>
  <c r="C451" i="2" s="1"/>
  <c r="C452" i="2" a="1"/>
  <c r="C452" i="2" s="1"/>
  <c r="C453" i="2" a="1"/>
  <c r="C453" i="2" s="1"/>
  <c r="C454" i="2" a="1"/>
  <c r="C454" i="2" s="1"/>
  <c r="C455" i="2" a="1"/>
  <c r="C455" i="2" s="1"/>
  <c r="C456" i="2" a="1"/>
  <c r="C456" i="2" s="1"/>
  <c r="C457" i="2" a="1"/>
  <c r="C457" i="2" s="1"/>
  <c r="C458" i="2" a="1"/>
  <c r="C458" i="2" s="1"/>
  <c r="C459" i="2" a="1"/>
  <c r="C459" i="2" s="1"/>
  <c r="C460" i="2" a="1"/>
  <c r="C460" i="2" s="1"/>
  <c r="C461" i="2" a="1"/>
  <c r="C461" i="2" s="1"/>
  <c r="C462" i="2" a="1"/>
  <c r="C462" i="2" s="1"/>
  <c r="C463" i="2" a="1"/>
  <c r="C463" i="2" s="1"/>
  <c r="C464" i="2" a="1"/>
  <c r="C464" i="2" s="1"/>
  <c r="C465" i="2" a="1"/>
  <c r="C465" i="2" s="1"/>
  <c r="C466" i="2" a="1"/>
  <c r="C466" i="2" s="1"/>
  <c r="C467" i="2" a="1"/>
  <c r="C467" i="2" s="1"/>
  <c r="C468" i="2" a="1"/>
  <c r="C468" i="2" s="1"/>
  <c r="C469" i="2" a="1"/>
  <c r="C469" i="2" s="1"/>
  <c r="C470" i="2" a="1"/>
  <c r="C470" i="2" s="1"/>
  <c r="C471" i="2" a="1"/>
  <c r="C471" i="2" s="1"/>
  <c r="C472" i="2" a="1"/>
  <c r="C472" i="2" s="1"/>
  <c r="C473" i="2" a="1"/>
  <c r="C473" i="2" s="1"/>
  <c r="C474" i="2" a="1"/>
  <c r="C474" i="2" s="1"/>
  <c r="C475" i="2" a="1"/>
  <c r="C475" i="2" s="1"/>
  <c r="C476" i="2" a="1"/>
  <c r="C476" i="2" s="1"/>
  <c r="C477" i="2" a="1"/>
  <c r="C477" i="2" s="1"/>
  <c r="C478" i="2" a="1"/>
  <c r="C478" i="2" s="1"/>
  <c r="C479" i="2" a="1"/>
  <c r="C479" i="2" s="1"/>
  <c r="C480" i="2" a="1"/>
  <c r="C480" i="2" s="1"/>
  <c r="C481" i="2" a="1"/>
  <c r="C481" i="2" s="1"/>
  <c r="C482" i="2" a="1"/>
  <c r="C482" i="2" s="1"/>
  <c r="C483" i="2" a="1"/>
  <c r="C483" i="2" s="1"/>
  <c r="C484" i="2" a="1"/>
  <c r="C484" i="2" s="1"/>
  <c r="C485" i="2" a="1"/>
  <c r="C485" i="2" s="1"/>
  <c r="C486" i="2" a="1"/>
  <c r="C486" i="2" s="1"/>
  <c r="C487" i="2" a="1"/>
  <c r="C487" i="2" s="1"/>
  <c r="C488" i="2" a="1"/>
  <c r="C488" i="2" s="1"/>
  <c r="C489" i="2" a="1"/>
  <c r="C489" i="2" s="1"/>
  <c r="C490" i="2" a="1"/>
  <c r="C490" i="2" s="1"/>
  <c r="C491" i="2" a="1"/>
  <c r="C491" i="2" s="1"/>
  <c r="C492" i="2" a="1"/>
  <c r="C492" i="2" s="1"/>
  <c r="C493" i="2" a="1"/>
  <c r="C493" i="2" s="1"/>
  <c r="C494" i="2" a="1"/>
  <c r="C494" i="2" s="1"/>
  <c r="C495" i="2" a="1"/>
  <c r="C495" i="2" s="1"/>
  <c r="C496" i="2" a="1"/>
  <c r="C496" i="2" s="1"/>
  <c r="C497" i="2" a="1"/>
  <c r="C497" i="2" s="1"/>
  <c r="C498" i="2" a="1"/>
  <c r="C498" i="2" s="1"/>
  <c r="C499" i="2" a="1"/>
  <c r="C499" i="2" s="1"/>
  <c r="C500" i="2" a="1"/>
  <c r="C500" i="2" s="1"/>
  <c r="C3" i="2" a="1"/>
  <c r="C3" i="2" s="1"/>
  <c r="B4" i="2" a="1"/>
  <c r="B4" i="2" s="1"/>
  <c r="B5" i="2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 s="1"/>
  <c r="B14" i="2" a="1"/>
  <c r="B14" i="2" s="1"/>
  <c r="B15" i="2" a="1"/>
  <c r="B15" i="2" s="1"/>
  <c r="B16" i="2" a="1"/>
  <c r="B16" i="2" s="1"/>
  <c r="B17" i="2" a="1"/>
  <c r="B17" i="2" s="1"/>
  <c r="B18" i="2" a="1"/>
  <c r="B18" i="2" s="1"/>
  <c r="B19" i="2" a="1"/>
  <c r="B19" i="2" s="1"/>
  <c r="B20" i="2" a="1"/>
  <c r="B20" i="2" s="1"/>
  <c r="B21" i="2" a="1"/>
  <c r="B21" i="2" s="1"/>
  <c r="B22" i="2" a="1"/>
  <c r="B22" i="2" s="1"/>
  <c r="B23" i="2" a="1"/>
  <c r="B23" i="2" s="1"/>
  <c r="B24" i="2" a="1"/>
  <c r="B24" i="2" s="1"/>
  <c r="B25" i="2" a="1"/>
  <c r="B25" i="2" s="1"/>
  <c r="B26" i="2" a="1"/>
  <c r="B26" i="2" s="1"/>
  <c r="B27" i="2" a="1"/>
  <c r="B27" i="2" s="1"/>
  <c r="B28" i="2" a="1"/>
  <c r="B28" i="2" s="1"/>
  <c r="B29" i="2" a="1"/>
  <c r="B29" i="2" s="1"/>
  <c r="B30" i="2" a="1"/>
  <c r="B30" i="2" s="1"/>
  <c r="B31" i="2" a="1"/>
  <c r="B31" i="2" s="1"/>
  <c r="B32" i="2" a="1"/>
  <c r="B32" i="2" s="1"/>
  <c r="B33" i="2" a="1"/>
  <c r="B33" i="2" s="1"/>
  <c r="B34" i="2" a="1"/>
  <c r="B34" i="2" s="1"/>
  <c r="B35" i="2" a="1"/>
  <c r="B35" i="2" s="1"/>
  <c r="B36" i="2" a="1"/>
  <c r="B36" i="2" s="1"/>
  <c r="B37" i="2" a="1"/>
  <c r="B37" i="2" s="1"/>
  <c r="B38" i="2" a="1"/>
  <c r="B38" i="2" s="1"/>
  <c r="B39" i="2" a="1"/>
  <c r="B39" i="2" s="1"/>
  <c r="B40" i="2" a="1"/>
  <c r="B40" i="2" s="1"/>
  <c r="B41" i="2" a="1"/>
  <c r="B41" i="2" s="1"/>
  <c r="B42" i="2" a="1"/>
  <c r="B42" i="2" s="1"/>
  <c r="B43" i="2" a="1"/>
  <c r="B43" i="2" s="1"/>
  <c r="B44" i="2" a="1"/>
  <c r="B44" i="2" s="1"/>
  <c r="B45" i="2" a="1"/>
  <c r="B45" i="2" s="1"/>
  <c r="B46" i="2" a="1"/>
  <c r="B46" i="2" s="1"/>
  <c r="B47" i="2" a="1"/>
  <c r="B47" i="2" s="1"/>
  <c r="B48" i="2" a="1"/>
  <c r="B48" i="2" s="1"/>
  <c r="B49" i="2" a="1"/>
  <c r="B49" i="2" s="1"/>
  <c r="B50" i="2" a="1"/>
  <c r="B50" i="2" s="1"/>
  <c r="B51" i="2" a="1"/>
  <c r="B51" i="2" s="1"/>
  <c r="B52" i="2" a="1"/>
  <c r="B52" i="2" s="1"/>
  <c r="B53" i="2" a="1"/>
  <c r="B53" i="2" s="1"/>
  <c r="B54" i="2" a="1"/>
  <c r="B54" i="2" s="1"/>
  <c r="B55" i="2" a="1"/>
  <c r="B55" i="2" s="1"/>
  <c r="B56" i="2" a="1"/>
  <c r="B56" i="2" s="1"/>
  <c r="B57" i="2" a="1"/>
  <c r="B57" i="2" s="1"/>
  <c r="B58" i="2" a="1"/>
  <c r="B58" i="2" s="1"/>
  <c r="B59" i="2" a="1"/>
  <c r="B59" i="2" s="1"/>
  <c r="B60" i="2" a="1"/>
  <c r="B60" i="2" s="1"/>
  <c r="B61" i="2" a="1"/>
  <c r="B61" i="2" s="1"/>
  <c r="B62" i="2" a="1"/>
  <c r="B62" i="2" s="1"/>
  <c r="B63" i="2" a="1"/>
  <c r="B63" i="2" s="1"/>
  <c r="B64" i="2" a="1"/>
  <c r="B64" i="2" s="1"/>
  <c r="B65" i="2" a="1"/>
  <c r="B65" i="2" s="1"/>
  <c r="B66" i="2" a="1"/>
  <c r="B66" i="2" s="1"/>
  <c r="B67" i="2" a="1"/>
  <c r="B67" i="2" s="1"/>
  <c r="B68" i="2" a="1"/>
  <c r="B68" i="2" s="1"/>
  <c r="B69" i="2" a="1"/>
  <c r="B69" i="2" s="1"/>
  <c r="B70" i="2" a="1"/>
  <c r="B70" i="2" s="1"/>
  <c r="B71" i="2" a="1"/>
  <c r="B71" i="2" s="1"/>
  <c r="B72" i="2" a="1"/>
  <c r="B72" i="2" s="1"/>
  <c r="B73" i="2" a="1"/>
  <c r="B73" i="2" s="1"/>
  <c r="B74" i="2" a="1"/>
  <c r="B74" i="2" s="1"/>
  <c r="B75" i="2" a="1"/>
  <c r="B75" i="2" s="1"/>
  <c r="B76" i="2" a="1"/>
  <c r="B76" i="2" s="1"/>
  <c r="B77" i="2" a="1"/>
  <c r="B77" i="2" s="1"/>
  <c r="B78" i="2" a="1"/>
  <c r="B78" i="2" s="1"/>
  <c r="B79" i="2" a="1"/>
  <c r="B79" i="2" s="1"/>
  <c r="B80" i="2" a="1"/>
  <c r="B80" i="2" s="1"/>
  <c r="B81" i="2" a="1"/>
  <c r="B81" i="2" s="1"/>
  <c r="B82" i="2" a="1"/>
  <c r="B82" i="2" s="1"/>
  <c r="B83" i="2" a="1"/>
  <c r="B83" i="2" s="1"/>
  <c r="B84" i="2" a="1"/>
  <c r="B84" i="2" s="1"/>
  <c r="B85" i="2" a="1"/>
  <c r="B85" i="2" s="1"/>
  <c r="B86" i="2" a="1"/>
  <c r="B86" i="2" s="1"/>
  <c r="B87" i="2" a="1"/>
  <c r="B87" i="2" s="1"/>
  <c r="B88" i="2" a="1"/>
  <c r="B88" i="2" s="1"/>
  <c r="B89" i="2" a="1"/>
  <c r="B89" i="2" s="1"/>
  <c r="B90" i="2" a="1"/>
  <c r="B90" i="2" s="1"/>
  <c r="B91" i="2" a="1"/>
  <c r="B91" i="2" s="1"/>
  <c r="B92" i="2" a="1"/>
  <c r="B92" i="2" s="1"/>
  <c r="B93" i="2" a="1"/>
  <c r="B93" i="2" s="1"/>
  <c r="B94" i="2" a="1"/>
  <c r="B94" i="2" s="1"/>
  <c r="B95" i="2" a="1"/>
  <c r="B95" i="2" s="1"/>
  <c r="B96" i="2" a="1"/>
  <c r="B96" i="2" s="1"/>
  <c r="B97" i="2" a="1"/>
  <c r="B97" i="2" s="1"/>
  <c r="B98" i="2" a="1"/>
  <c r="B98" i="2" s="1"/>
  <c r="B99" i="2" a="1"/>
  <c r="B99" i="2" s="1"/>
  <c r="B100" i="2" a="1"/>
  <c r="B100" i="2" s="1"/>
  <c r="B101" i="2" a="1"/>
  <c r="B101" i="2" s="1"/>
  <c r="B102" i="2" a="1"/>
  <c r="B102" i="2" s="1"/>
  <c r="B103" i="2" a="1"/>
  <c r="B103" i="2" s="1"/>
  <c r="B104" i="2" a="1"/>
  <c r="B104" i="2" s="1"/>
  <c r="B105" i="2" a="1"/>
  <c r="B105" i="2" s="1"/>
  <c r="B106" i="2" a="1"/>
  <c r="B106" i="2" s="1"/>
  <c r="B107" i="2" a="1"/>
  <c r="B107" i="2" s="1"/>
  <c r="B108" i="2" a="1"/>
  <c r="B108" i="2" s="1"/>
  <c r="B109" i="2" a="1"/>
  <c r="B109" i="2" s="1"/>
  <c r="B110" i="2" a="1"/>
  <c r="B110" i="2" s="1"/>
  <c r="B111" i="2" a="1"/>
  <c r="B111" i="2" s="1"/>
  <c r="B112" i="2" a="1"/>
  <c r="B112" i="2" s="1"/>
  <c r="B113" i="2" a="1"/>
  <c r="B113" i="2" s="1"/>
  <c r="B114" i="2" a="1"/>
  <c r="B114" i="2" s="1"/>
  <c r="B115" i="2" a="1"/>
  <c r="B115" i="2" s="1"/>
  <c r="B116" i="2" a="1"/>
  <c r="B116" i="2" s="1"/>
  <c r="B117" i="2" a="1"/>
  <c r="B117" i="2" s="1"/>
  <c r="B118" i="2" a="1"/>
  <c r="B118" i="2" s="1"/>
  <c r="B119" i="2" a="1"/>
  <c r="B119" i="2" s="1"/>
  <c r="B120" i="2" a="1"/>
  <c r="B120" i="2" s="1"/>
  <c r="B121" i="2" a="1"/>
  <c r="B121" i="2" s="1"/>
  <c r="B122" i="2" a="1"/>
  <c r="B122" i="2" s="1"/>
  <c r="B123" i="2" a="1"/>
  <c r="B123" i="2" s="1"/>
  <c r="B124" i="2" a="1"/>
  <c r="B124" i="2" s="1"/>
  <c r="B125" i="2" a="1"/>
  <c r="B125" i="2" s="1"/>
  <c r="B126" i="2" a="1"/>
  <c r="B126" i="2" s="1"/>
  <c r="B127" i="2" a="1"/>
  <c r="B127" i="2" s="1"/>
  <c r="B128" i="2" a="1"/>
  <c r="B128" i="2" s="1"/>
  <c r="B129" i="2" a="1"/>
  <c r="B129" i="2" s="1"/>
  <c r="B130" i="2" a="1"/>
  <c r="B130" i="2" s="1"/>
  <c r="B131" i="2" a="1"/>
  <c r="B131" i="2" s="1"/>
  <c r="B132" i="2" a="1"/>
  <c r="B132" i="2" s="1"/>
  <c r="B133" i="2" a="1"/>
  <c r="B133" i="2" s="1"/>
  <c r="B134" i="2" a="1"/>
  <c r="B134" i="2" s="1"/>
  <c r="B135" i="2" a="1"/>
  <c r="B135" i="2" s="1"/>
  <c r="B136" i="2" a="1"/>
  <c r="B136" i="2" s="1"/>
  <c r="B137" i="2" a="1"/>
  <c r="B137" i="2" s="1"/>
  <c r="B138" i="2" a="1"/>
  <c r="B138" i="2" s="1"/>
  <c r="B139" i="2" a="1"/>
  <c r="B139" i="2" s="1"/>
  <c r="B140" i="2" a="1"/>
  <c r="B140" i="2" s="1"/>
  <c r="B141" i="2" a="1"/>
  <c r="B141" i="2" s="1"/>
  <c r="B142" i="2" a="1"/>
  <c r="B142" i="2" s="1"/>
  <c r="B143" i="2" a="1"/>
  <c r="B143" i="2" s="1"/>
  <c r="B144" i="2" a="1"/>
  <c r="B144" i="2" s="1"/>
  <c r="B145" i="2" a="1"/>
  <c r="B145" i="2" s="1"/>
  <c r="B146" i="2" a="1"/>
  <c r="B146" i="2" s="1"/>
  <c r="B147" i="2" a="1"/>
  <c r="B147" i="2" s="1"/>
  <c r="B148" i="2" a="1"/>
  <c r="B148" i="2" s="1"/>
  <c r="B149" i="2" a="1"/>
  <c r="B149" i="2" s="1"/>
  <c r="B150" i="2" a="1"/>
  <c r="B150" i="2" s="1"/>
  <c r="B151" i="2" a="1"/>
  <c r="B151" i="2" s="1"/>
  <c r="B152" i="2" a="1"/>
  <c r="B152" i="2" s="1"/>
  <c r="B153" i="2" a="1"/>
  <c r="B153" i="2" s="1"/>
  <c r="B154" i="2" a="1"/>
  <c r="B154" i="2" s="1"/>
  <c r="B155" i="2" a="1"/>
  <c r="B155" i="2" s="1"/>
  <c r="B156" i="2" a="1"/>
  <c r="B156" i="2" s="1"/>
  <c r="B157" i="2" a="1"/>
  <c r="B157" i="2" s="1"/>
  <c r="B158" i="2" a="1"/>
  <c r="B158" i="2" s="1"/>
  <c r="B159" i="2" a="1"/>
  <c r="B159" i="2" s="1"/>
  <c r="B160" i="2" a="1"/>
  <c r="B160" i="2" s="1"/>
  <c r="B161" i="2" a="1"/>
  <c r="B161" i="2" s="1"/>
  <c r="B162" i="2" a="1"/>
  <c r="B162" i="2" s="1"/>
  <c r="B163" i="2" a="1"/>
  <c r="B163" i="2" s="1"/>
  <c r="B164" i="2" a="1"/>
  <c r="B164" i="2" s="1"/>
  <c r="B165" i="2" a="1"/>
  <c r="B165" i="2" s="1"/>
  <c r="B166" i="2" a="1"/>
  <c r="B166" i="2" s="1"/>
  <c r="B167" i="2" a="1"/>
  <c r="B167" i="2" s="1"/>
  <c r="B168" i="2" a="1"/>
  <c r="B168" i="2" s="1"/>
  <c r="B169" i="2" a="1"/>
  <c r="B169" i="2" s="1"/>
  <c r="B170" i="2" a="1"/>
  <c r="B170" i="2" s="1"/>
  <c r="B171" i="2" a="1"/>
  <c r="B171" i="2" s="1"/>
  <c r="B172" i="2" a="1"/>
  <c r="B172" i="2" s="1"/>
  <c r="B173" i="2" a="1"/>
  <c r="B173" i="2" s="1"/>
  <c r="B174" i="2" a="1"/>
  <c r="B174" i="2" s="1"/>
  <c r="B175" i="2" a="1"/>
  <c r="B175" i="2" s="1"/>
  <c r="B176" i="2" a="1"/>
  <c r="B176" i="2" s="1"/>
  <c r="B177" i="2" a="1"/>
  <c r="B177" i="2" s="1"/>
  <c r="B178" i="2" a="1"/>
  <c r="B178" i="2" s="1"/>
  <c r="B179" i="2" a="1"/>
  <c r="B179" i="2" s="1"/>
  <c r="B180" i="2" a="1"/>
  <c r="B180" i="2" s="1"/>
  <c r="B181" i="2" a="1"/>
  <c r="B181" i="2" s="1"/>
  <c r="B182" i="2" a="1"/>
  <c r="B182" i="2" s="1"/>
  <c r="B183" i="2" a="1"/>
  <c r="B183" i="2" s="1"/>
  <c r="B184" i="2" a="1"/>
  <c r="B184" i="2" s="1"/>
  <c r="B185" i="2" a="1"/>
  <c r="B185" i="2" s="1"/>
  <c r="B186" i="2" a="1"/>
  <c r="B186" i="2" s="1"/>
  <c r="B187" i="2" a="1"/>
  <c r="B187" i="2" s="1"/>
  <c r="B188" i="2" a="1"/>
  <c r="B188" i="2" s="1"/>
  <c r="B189" i="2" a="1"/>
  <c r="B189" i="2" s="1"/>
  <c r="B190" i="2" a="1"/>
  <c r="B190" i="2" s="1"/>
  <c r="B191" i="2" a="1"/>
  <c r="B191" i="2" s="1"/>
  <c r="B192" i="2" a="1"/>
  <c r="B192" i="2" s="1"/>
  <c r="B193" i="2" a="1"/>
  <c r="B193" i="2" s="1"/>
  <c r="B194" i="2" a="1"/>
  <c r="B194" i="2" s="1"/>
  <c r="B195" i="2" a="1"/>
  <c r="B195" i="2" s="1"/>
  <c r="B196" i="2" a="1"/>
  <c r="B196" i="2" s="1"/>
  <c r="B197" i="2" a="1"/>
  <c r="B197" i="2" s="1"/>
  <c r="B198" i="2" a="1"/>
  <c r="B198" i="2" s="1"/>
  <c r="B199" i="2" a="1"/>
  <c r="B199" i="2" s="1"/>
  <c r="B200" i="2" a="1"/>
  <c r="B200" i="2" s="1"/>
  <c r="B201" i="2" a="1"/>
  <c r="B201" i="2" s="1"/>
  <c r="B202" i="2" a="1"/>
  <c r="B202" i="2" s="1"/>
  <c r="B203" i="2" a="1"/>
  <c r="B203" i="2" s="1"/>
  <c r="B204" i="2" a="1"/>
  <c r="B204" i="2" s="1"/>
  <c r="B205" i="2" a="1"/>
  <c r="B205" i="2" s="1"/>
  <c r="B206" i="2" a="1"/>
  <c r="B206" i="2" s="1"/>
  <c r="B207" i="2" a="1"/>
  <c r="B207" i="2" s="1"/>
  <c r="B208" i="2" a="1"/>
  <c r="B208" i="2" s="1"/>
  <c r="B209" i="2" a="1"/>
  <c r="B209" i="2" s="1"/>
  <c r="B210" i="2" a="1"/>
  <c r="B210" i="2" s="1"/>
  <c r="B211" i="2" a="1"/>
  <c r="B211" i="2" s="1"/>
  <c r="B212" i="2" a="1"/>
  <c r="B212" i="2" s="1"/>
  <c r="B213" i="2" a="1"/>
  <c r="B213" i="2" s="1"/>
  <c r="B214" i="2" a="1"/>
  <c r="B214" i="2" s="1"/>
  <c r="B215" i="2" a="1"/>
  <c r="B215" i="2" s="1"/>
  <c r="B216" i="2" a="1"/>
  <c r="B216" i="2" s="1"/>
  <c r="B217" i="2" a="1"/>
  <c r="B217" i="2" s="1"/>
  <c r="B218" i="2" a="1"/>
  <c r="B218" i="2" s="1"/>
  <c r="B219" i="2" a="1"/>
  <c r="B219" i="2" s="1"/>
  <c r="B220" i="2" a="1"/>
  <c r="B220" i="2" s="1"/>
  <c r="B221" i="2" a="1"/>
  <c r="B221" i="2" s="1"/>
  <c r="B222" i="2" a="1"/>
  <c r="B222" i="2" s="1"/>
  <c r="B223" i="2" a="1"/>
  <c r="B223" i="2" s="1"/>
  <c r="B224" i="2" a="1"/>
  <c r="B224" i="2" s="1"/>
  <c r="B225" i="2" a="1"/>
  <c r="B225" i="2" s="1"/>
  <c r="B226" i="2" a="1"/>
  <c r="B226" i="2" s="1"/>
  <c r="B227" i="2" a="1"/>
  <c r="B227" i="2" s="1"/>
  <c r="B228" i="2" a="1"/>
  <c r="B228" i="2" s="1"/>
  <c r="B229" i="2" a="1"/>
  <c r="B229" i="2" s="1"/>
  <c r="B230" i="2" a="1"/>
  <c r="B230" i="2" s="1"/>
  <c r="B231" i="2" a="1"/>
  <c r="B231" i="2" s="1"/>
  <c r="B232" i="2" a="1"/>
  <c r="B232" i="2" s="1"/>
  <c r="B233" i="2" a="1"/>
  <c r="B233" i="2" s="1"/>
  <c r="B234" i="2" a="1"/>
  <c r="B234" i="2" s="1"/>
  <c r="B235" i="2" a="1"/>
  <c r="B235" i="2" s="1"/>
  <c r="B236" i="2" a="1"/>
  <c r="B236" i="2" s="1"/>
  <c r="B237" i="2" a="1"/>
  <c r="B237" i="2" s="1"/>
  <c r="B238" i="2" a="1"/>
  <c r="B238" i="2" s="1"/>
  <c r="B239" i="2" a="1"/>
  <c r="B239" i="2" s="1"/>
  <c r="B240" i="2" a="1"/>
  <c r="B240" i="2" s="1"/>
  <c r="B241" i="2" a="1"/>
  <c r="B241" i="2" s="1"/>
  <c r="B242" i="2" a="1"/>
  <c r="B242" i="2" s="1"/>
  <c r="B243" i="2" a="1"/>
  <c r="B243" i="2" s="1"/>
  <c r="B244" i="2" a="1"/>
  <c r="B244" i="2" s="1"/>
  <c r="B245" i="2" a="1"/>
  <c r="B245" i="2" s="1"/>
  <c r="B246" i="2" a="1"/>
  <c r="B246" i="2" s="1"/>
  <c r="B247" i="2" a="1"/>
  <c r="B247" i="2" s="1"/>
  <c r="B248" i="2" a="1"/>
  <c r="B248" i="2" s="1"/>
  <c r="B249" i="2" a="1"/>
  <c r="B249" i="2" s="1"/>
  <c r="B250" i="2" a="1"/>
  <c r="B250" i="2" s="1"/>
  <c r="B251" i="2" a="1"/>
  <c r="B251" i="2" s="1"/>
  <c r="B252" i="2" a="1"/>
  <c r="B252" i="2" s="1"/>
  <c r="B253" i="2" a="1"/>
  <c r="B253" i="2" s="1"/>
  <c r="B254" i="2" a="1"/>
  <c r="B254" i="2" s="1"/>
  <c r="B255" i="2" a="1"/>
  <c r="B255" i="2" s="1"/>
  <c r="B256" i="2" a="1"/>
  <c r="B256" i="2" s="1"/>
  <c r="B257" i="2" a="1"/>
  <c r="B257" i="2" s="1"/>
  <c r="B258" i="2" a="1"/>
  <c r="B258" i="2" s="1"/>
  <c r="B259" i="2" a="1"/>
  <c r="B259" i="2" s="1"/>
  <c r="B260" i="2" a="1"/>
  <c r="B260" i="2" s="1"/>
  <c r="B261" i="2" a="1"/>
  <c r="B261" i="2" s="1"/>
  <c r="B262" i="2" a="1"/>
  <c r="B262" i="2" s="1"/>
  <c r="B263" i="2" a="1"/>
  <c r="B263" i="2" s="1"/>
  <c r="B264" i="2" a="1"/>
  <c r="B264" i="2" s="1"/>
  <c r="B265" i="2" a="1"/>
  <c r="B265" i="2" s="1"/>
  <c r="B266" i="2" a="1"/>
  <c r="B266" i="2" s="1"/>
  <c r="B267" i="2" a="1"/>
  <c r="B267" i="2" s="1"/>
  <c r="B268" i="2" a="1"/>
  <c r="B268" i="2" s="1"/>
  <c r="B269" i="2" a="1"/>
  <c r="B269" i="2" s="1"/>
  <c r="B270" i="2" a="1"/>
  <c r="B270" i="2" s="1"/>
  <c r="B271" i="2" a="1"/>
  <c r="B271" i="2" s="1"/>
  <c r="B272" i="2" a="1"/>
  <c r="B272" i="2" s="1"/>
  <c r="B273" i="2" a="1"/>
  <c r="B273" i="2" s="1"/>
  <c r="B274" i="2" a="1"/>
  <c r="B274" i="2" s="1"/>
  <c r="B275" i="2" a="1"/>
  <c r="B275" i="2" s="1"/>
  <c r="B276" i="2" a="1"/>
  <c r="B276" i="2" s="1"/>
  <c r="B277" i="2" a="1"/>
  <c r="B277" i="2" s="1"/>
  <c r="B278" i="2" a="1"/>
  <c r="B278" i="2" s="1"/>
  <c r="B279" i="2" a="1"/>
  <c r="B279" i="2" s="1"/>
  <c r="B280" i="2" a="1"/>
  <c r="B280" i="2" s="1"/>
  <c r="B281" i="2" a="1"/>
  <c r="B281" i="2" s="1"/>
  <c r="B282" i="2" a="1"/>
  <c r="B282" i="2" s="1"/>
  <c r="B283" i="2" a="1"/>
  <c r="B283" i="2" s="1"/>
  <c r="B284" i="2" a="1"/>
  <c r="B284" i="2" s="1"/>
  <c r="B285" i="2" a="1"/>
  <c r="B285" i="2" s="1"/>
  <c r="B286" i="2" a="1"/>
  <c r="B286" i="2" s="1"/>
  <c r="B287" i="2" a="1"/>
  <c r="B287" i="2" s="1"/>
  <c r="B288" i="2" a="1"/>
  <c r="B288" i="2" s="1"/>
  <c r="B289" i="2" a="1"/>
  <c r="B289" i="2" s="1"/>
  <c r="B290" i="2" a="1"/>
  <c r="B290" i="2" s="1"/>
  <c r="B291" i="2" a="1"/>
  <c r="B291" i="2" s="1"/>
  <c r="B292" i="2" a="1"/>
  <c r="B292" i="2" s="1"/>
  <c r="B293" i="2" a="1"/>
  <c r="B293" i="2" s="1"/>
  <c r="B294" i="2" a="1"/>
  <c r="B294" i="2" s="1"/>
  <c r="B295" i="2" a="1"/>
  <c r="B295" i="2" s="1"/>
  <c r="B296" i="2" a="1"/>
  <c r="B296" i="2" s="1"/>
  <c r="B297" i="2" a="1"/>
  <c r="B297" i="2" s="1"/>
  <c r="B298" i="2" a="1"/>
  <c r="B298" i="2" s="1"/>
  <c r="B299" i="2" a="1"/>
  <c r="B299" i="2" s="1"/>
  <c r="B300" i="2" a="1"/>
  <c r="B300" i="2" s="1"/>
  <c r="B301" i="2" a="1"/>
  <c r="B301" i="2" s="1"/>
  <c r="B302" i="2" a="1"/>
  <c r="B302" i="2" s="1"/>
  <c r="B303" i="2" a="1"/>
  <c r="B303" i="2" s="1"/>
  <c r="B304" i="2" a="1"/>
  <c r="B304" i="2" s="1"/>
  <c r="B305" i="2" a="1"/>
  <c r="B305" i="2" s="1"/>
  <c r="B306" i="2" a="1"/>
  <c r="B306" i="2" s="1"/>
  <c r="B307" i="2" a="1"/>
  <c r="B307" i="2" s="1"/>
  <c r="B308" i="2" a="1"/>
  <c r="B308" i="2" s="1"/>
  <c r="B309" i="2" a="1"/>
  <c r="B309" i="2" s="1"/>
  <c r="B310" i="2" a="1"/>
  <c r="B310" i="2" s="1"/>
  <c r="B311" i="2" a="1"/>
  <c r="B311" i="2" s="1"/>
  <c r="B312" i="2" a="1"/>
  <c r="B312" i="2" s="1"/>
  <c r="B313" i="2" a="1"/>
  <c r="B313" i="2" s="1"/>
  <c r="B314" i="2" a="1"/>
  <c r="B314" i="2" s="1"/>
  <c r="B315" i="2" a="1"/>
  <c r="B315" i="2" s="1"/>
  <c r="B316" i="2" a="1"/>
  <c r="B316" i="2" s="1"/>
  <c r="B317" i="2" a="1"/>
  <c r="B317" i="2" s="1"/>
  <c r="B318" i="2" a="1"/>
  <c r="B318" i="2" s="1"/>
  <c r="B319" i="2" a="1"/>
  <c r="B319" i="2" s="1"/>
  <c r="B320" i="2" a="1"/>
  <c r="B320" i="2" s="1"/>
  <c r="B321" i="2" a="1"/>
  <c r="B321" i="2" s="1"/>
  <c r="B322" i="2" a="1"/>
  <c r="B322" i="2" s="1"/>
  <c r="B323" i="2" a="1"/>
  <c r="B323" i="2" s="1"/>
  <c r="B324" i="2" a="1"/>
  <c r="B324" i="2" s="1"/>
  <c r="B325" i="2" a="1"/>
  <c r="B325" i="2" s="1"/>
  <c r="B326" i="2" a="1"/>
  <c r="B326" i="2" s="1"/>
  <c r="B327" i="2" a="1"/>
  <c r="B327" i="2" s="1"/>
  <c r="B328" i="2" a="1"/>
  <c r="B328" i="2" s="1"/>
  <c r="B329" i="2" a="1"/>
  <c r="B329" i="2" s="1"/>
  <c r="B330" i="2" a="1"/>
  <c r="B330" i="2" s="1"/>
  <c r="B331" i="2" a="1"/>
  <c r="B331" i="2" s="1"/>
  <c r="B332" i="2" a="1"/>
  <c r="B332" i="2" s="1"/>
  <c r="B333" i="2" a="1"/>
  <c r="B333" i="2" s="1"/>
  <c r="B334" i="2" a="1"/>
  <c r="B334" i="2" s="1"/>
  <c r="B335" i="2" a="1"/>
  <c r="B335" i="2" s="1"/>
  <c r="B336" i="2" a="1"/>
  <c r="B336" i="2" s="1"/>
  <c r="B337" i="2" a="1"/>
  <c r="B337" i="2" s="1"/>
  <c r="B338" i="2" a="1"/>
  <c r="B338" i="2" s="1"/>
  <c r="B339" i="2" a="1"/>
  <c r="B339" i="2" s="1"/>
  <c r="B340" i="2" a="1"/>
  <c r="B340" i="2" s="1"/>
  <c r="B341" i="2" a="1"/>
  <c r="B341" i="2" s="1"/>
  <c r="B342" i="2" a="1"/>
  <c r="B342" i="2" s="1"/>
  <c r="B343" i="2" a="1"/>
  <c r="B343" i="2" s="1"/>
  <c r="B344" i="2" a="1"/>
  <c r="B344" i="2" s="1"/>
  <c r="B345" i="2" a="1"/>
  <c r="B345" i="2" s="1"/>
  <c r="B346" i="2" a="1"/>
  <c r="B346" i="2" s="1"/>
  <c r="B347" i="2" a="1"/>
  <c r="B347" i="2" s="1"/>
  <c r="B348" i="2" a="1"/>
  <c r="B348" i="2" s="1"/>
  <c r="B349" i="2" a="1"/>
  <c r="B349" i="2" s="1"/>
  <c r="B350" i="2" a="1"/>
  <c r="B350" i="2" s="1"/>
  <c r="B351" i="2" a="1"/>
  <c r="B351" i="2" s="1"/>
  <c r="B352" i="2" a="1"/>
  <c r="B352" i="2" s="1"/>
  <c r="B353" i="2" a="1"/>
  <c r="B353" i="2" s="1"/>
  <c r="B354" i="2" a="1"/>
  <c r="B354" i="2" s="1"/>
  <c r="B355" i="2" a="1"/>
  <c r="B355" i="2" s="1"/>
  <c r="B356" i="2" a="1"/>
  <c r="B356" i="2" s="1"/>
  <c r="B357" i="2" a="1"/>
  <c r="B357" i="2" s="1"/>
  <c r="B358" i="2" a="1"/>
  <c r="B358" i="2" s="1"/>
  <c r="B359" i="2" a="1"/>
  <c r="B359" i="2" s="1"/>
  <c r="B360" i="2" a="1"/>
  <c r="B360" i="2" s="1"/>
  <c r="B361" i="2" a="1"/>
  <c r="B361" i="2" s="1"/>
  <c r="B362" i="2" a="1"/>
  <c r="B362" i="2" s="1"/>
  <c r="B363" i="2" a="1"/>
  <c r="B363" i="2" s="1"/>
  <c r="B364" i="2" a="1"/>
  <c r="B364" i="2" s="1"/>
  <c r="B365" i="2" a="1"/>
  <c r="B365" i="2" s="1"/>
  <c r="B366" i="2" a="1"/>
  <c r="B366" i="2" s="1"/>
  <c r="B367" i="2" a="1"/>
  <c r="B367" i="2" s="1"/>
  <c r="B368" i="2" a="1"/>
  <c r="B368" i="2" s="1"/>
  <c r="B369" i="2" a="1"/>
  <c r="B369" i="2" s="1"/>
  <c r="B370" i="2" a="1"/>
  <c r="B370" i="2" s="1"/>
  <c r="B371" i="2" a="1"/>
  <c r="B371" i="2" s="1"/>
  <c r="B372" i="2" a="1"/>
  <c r="B372" i="2" s="1"/>
  <c r="B373" i="2" a="1"/>
  <c r="B373" i="2" s="1"/>
  <c r="B374" i="2" a="1"/>
  <c r="B374" i="2" s="1"/>
  <c r="B375" i="2" a="1"/>
  <c r="B375" i="2" s="1"/>
  <c r="B376" i="2" a="1"/>
  <c r="B376" i="2" s="1"/>
  <c r="B377" i="2" a="1"/>
  <c r="B377" i="2" s="1"/>
  <c r="B378" i="2" a="1"/>
  <c r="B378" i="2" s="1"/>
  <c r="B379" i="2" a="1"/>
  <c r="B379" i="2" s="1"/>
  <c r="B380" i="2" a="1"/>
  <c r="B380" i="2" s="1"/>
  <c r="B381" i="2" a="1"/>
  <c r="B381" i="2" s="1"/>
  <c r="B382" i="2" a="1"/>
  <c r="B382" i="2" s="1"/>
  <c r="B383" i="2" a="1"/>
  <c r="B383" i="2" s="1"/>
  <c r="B384" i="2" a="1"/>
  <c r="B384" i="2" s="1"/>
  <c r="B385" i="2" a="1"/>
  <c r="B385" i="2" s="1"/>
  <c r="B386" i="2" a="1"/>
  <c r="B386" i="2" s="1"/>
  <c r="B387" i="2" a="1"/>
  <c r="B387" i="2" s="1"/>
  <c r="B388" i="2" a="1"/>
  <c r="B388" i="2" s="1"/>
  <c r="B389" i="2" a="1"/>
  <c r="B389" i="2" s="1"/>
  <c r="B390" i="2" a="1"/>
  <c r="B390" i="2" s="1"/>
  <c r="B391" i="2" a="1"/>
  <c r="B391" i="2" s="1"/>
  <c r="B392" i="2" a="1"/>
  <c r="B392" i="2" s="1"/>
  <c r="B393" i="2" a="1"/>
  <c r="B393" i="2" s="1"/>
  <c r="B394" i="2" a="1"/>
  <c r="B394" i="2" s="1"/>
  <c r="B395" i="2" a="1"/>
  <c r="B395" i="2" s="1"/>
  <c r="B396" i="2" a="1"/>
  <c r="B396" i="2" s="1"/>
  <c r="B397" i="2" a="1"/>
  <c r="B397" i="2" s="1"/>
  <c r="B398" i="2" a="1"/>
  <c r="B398" i="2" s="1"/>
  <c r="B399" i="2" a="1"/>
  <c r="B399" i="2" s="1"/>
  <c r="B400" i="2" a="1"/>
  <c r="B400" i="2" s="1"/>
  <c r="B401" i="2" a="1"/>
  <c r="B401" i="2" s="1"/>
  <c r="B402" i="2" a="1"/>
  <c r="B402" i="2" s="1"/>
  <c r="B403" i="2" a="1"/>
  <c r="B403" i="2" s="1"/>
  <c r="B404" i="2" a="1"/>
  <c r="B404" i="2" s="1"/>
  <c r="B405" i="2" a="1"/>
  <c r="B405" i="2" s="1"/>
  <c r="B406" i="2" a="1"/>
  <c r="B406" i="2" s="1"/>
  <c r="B407" i="2" a="1"/>
  <c r="B407" i="2" s="1"/>
  <c r="B408" i="2" a="1"/>
  <c r="B408" i="2" s="1"/>
  <c r="B409" i="2" a="1"/>
  <c r="B409" i="2" s="1"/>
  <c r="B410" i="2" a="1"/>
  <c r="B410" i="2" s="1"/>
  <c r="B411" i="2" a="1"/>
  <c r="B411" i="2" s="1"/>
  <c r="B412" i="2" a="1"/>
  <c r="B412" i="2" s="1"/>
  <c r="B413" i="2" a="1"/>
  <c r="B413" i="2" s="1"/>
  <c r="B414" i="2" a="1"/>
  <c r="B414" i="2" s="1"/>
  <c r="B415" i="2" a="1"/>
  <c r="B415" i="2" s="1"/>
  <c r="B416" i="2" a="1"/>
  <c r="B416" i="2" s="1"/>
  <c r="B417" i="2" a="1"/>
  <c r="B417" i="2" s="1"/>
  <c r="B418" i="2" a="1"/>
  <c r="B418" i="2" s="1"/>
  <c r="B419" i="2" a="1"/>
  <c r="B419" i="2" s="1"/>
  <c r="B420" i="2" a="1"/>
  <c r="B420" i="2" s="1"/>
  <c r="B421" i="2" a="1"/>
  <c r="B421" i="2" s="1"/>
  <c r="B422" i="2" a="1"/>
  <c r="B422" i="2" s="1"/>
  <c r="B423" i="2" a="1"/>
  <c r="B423" i="2" s="1"/>
  <c r="B424" i="2" a="1"/>
  <c r="B424" i="2" s="1"/>
  <c r="B425" i="2" a="1"/>
  <c r="B425" i="2" s="1"/>
  <c r="B426" i="2" a="1"/>
  <c r="B426" i="2" s="1"/>
  <c r="B427" i="2" a="1"/>
  <c r="B427" i="2" s="1"/>
  <c r="B428" i="2" a="1"/>
  <c r="B428" i="2" s="1"/>
  <c r="B429" i="2" a="1"/>
  <c r="B429" i="2" s="1"/>
  <c r="B430" i="2" a="1"/>
  <c r="B430" i="2" s="1"/>
  <c r="B431" i="2" a="1"/>
  <c r="B431" i="2" s="1"/>
  <c r="B432" i="2" a="1"/>
  <c r="B432" i="2" s="1"/>
  <c r="B433" i="2" a="1"/>
  <c r="B433" i="2" s="1"/>
  <c r="B434" i="2" a="1"/>
  <c r="B434" i="2" s="1"/>
  <c r="B435" i="2" a="1"/>
  <c r="B435" i="2" s="1"/>
  <c r="B436" i="2" a="1"/>
  <c r="B436" i="2" s="1"/>
  <c r="B437" i="2" a="1"/>
  <c r="B437" i="2" s="1"/>
  <c r="B438" i="2" a="1"/>
  <c r="B438" i="2" s="1"/>
  <c r="B439" i="2" a="1"/>
  <c r="B439" i="2" s="1"/>
  <c r="B440" i="2" a="1"/>
  <c r="B440" i="2" s="1"/>
  <c r="B441" i="2" a="1"/>
  <c r="B441" i="2" s="1"/>
  <c r="B442" i="2" a="1"/>
  <c r="B442" i="2" s="1"/>
  <c r="B443" i="2" a="1"/>
  <c r="B443" i="2" s="1"/>
  <c r="B444" i="2" a="1"/>
  <c r="B444" i="2" s="1"/>
  <c r="B445" i="2" a="1"/>
  <c r="B445" i="2" s="1"/>
  <c r="B446" i="2" a="1"/>
  <c r="B446" i="2" s="1"/>
  <c r="B447" i="2" a="1"/>
  <c r="B447" i="2" s="1"/>
  <c r="B448" i="2" a="1"/>
  <c r="B448" i="2" s="1"/>
  <c r="B449" i="2" a="1"/>
  <c r="B449" i="2" s="1"/>
  <c r="B450" i="2" a="1"/>
  <c r="B450" i="2" s="1"/>
  <c r="B451" i="2" a="1"/>
  <c r="B451" i="2" s="1"/>
  <c r="B452" i="2" a="1"/>
  <c r="B452" i="2" s="1"/>
  <c r="B453" i="2" a="1"/>
  <c r="B453" i="2" s="1"/>
  <c r="B454" i="2" a="1"/>
  <c r="B454" i="2" s="1"/>
  <c r="B455" i="2" a="1"/>
  <c r="B455" i="2" s="1"/>
  <c r="B456" i="2" a="1"/>
  <c r="B456" i="2" s="1"/>
  <c r="B457" i="2" a="1"/>
  <c r="B457" i="2" s="1"/>
  <c r="B458" i="2" a="1"/>
  <c r="B458" i="2" s="1"/>
  <c r="B459" i="2" a="1"/>
  <c r="B459" i="2" s="1"/>
  <c r="B460" i="2" a="1"/>
  <c r="B460" i="2" s="1"/>
  <c r="B461" i="2" a="1"/>
  <c r="B461" i="2" s="1"/>
  <c r="B462" i="2" a="1"/>
  <c r="B462" i="2" s="1"/>
  <c r="B463" i="2" a="1"/>
  <c r="B463" i="2" s="1"/>
  <c r="B464" i="2" a="1"/>
  <c r="B464" i="2" s="1"/>
  <c r="B465" i="2" a="1"/>
  <c r="B465" i="2" s="1"/>
  <c r="B466" i="2" a="1"/>
  <c r="B466" i="2" s="1"/>
  <c r="B467" i="2" a="1"/>
  <c r="B467" i="2" s="1"/>
  <c r="B468" i="2" a="1"/>
  <c r="B468" i="2" s="1"/>
  <c r="B469" i="2" a="1"/>
  <c r="B469" i="2" s="1"/>
  <c r="B470" i="2" a="1"/>
  <c r="B470" i="2" s="1"/>
  <c r="B471" i="2" a="1"/>
  <c r="B471" i="2" s="1"/>
  <c r="B472" i="2" a="1"/>
  <c r="B472" i="2" s="1"/>
  <c r="B473" i="2" a="1"/>
  <c r="B473" i="2" s="1"/>
  <c r="B474" i="2" a="1"/>
  <c r="B474" i="2" s="1"/>
  <c r="B475" i="2" a="1"/>
  <c r="B475" i="2" s="1"/>
  <c r="B476" i="2" a="1"/>
  <c r="B476" i="2" s="1"/>
  <c r="B477" i="2" a="1"/>
  <c r="B477" i="2" s="1"/>
  <c r="B478" i="2" a="1"/>
  <c r="B478" i="2" s="1"/>
  <c r="B479" i="2" a="1"/>
  <c r="B479" i="2" s="1"/>
  <c r="B480" i="2" a="1"/>
  <c r="B480" i="2" s="1"/>
  <c r="B481" i="2" a="1"/>
  <c r="B481" i="2" s="1"/>
  <c r="B482" i="2" a="1"/>
  <c r="B482" i="2" s="1"/>
  <c r="B483" i="2" a="1"/>
  <c r="B483" i="2" s="1"/>
  <c r="B484" i="2" a="1"/>
  <c r="B484" i="2" s="1"/>
  <c r="B485" i="2" a="1"/>
  <c r="B485" i="2" s="1"/>
  <c r="B486" i="2" a="1"/>
  <c r="B486" i="2" s="1"/>
  <c r="B487" i="2" a="1"/>
  <c r="B487" i="2" s="1"/>
  <c r="B488" i="2" a="1"/>
  <c r="B488" i="2" s="1"/>
  <c r="B489" i="2" a="1"/>
  <c r="B489" i="2" s="1"/>
  <c r="B490" i="2" a="1"/>
  <c r="B490" i="2" s="1"/>
  <c r="B491" i="2" a="1"/>
  <c r="B491" i="2" s="1"/>
  <c r="B492" i="2" a="1"/>
  <c r="B492" i="2" s="1"/>
  <c r="B493" i="2" a="1"/>
  <c r="B493" i="2" s="1"/>
  <c r="B494" i="2" a="1"/>
  <c r="B494" i="2" s="1"/>
  <c r="B495" i="2" a="1"/>
  <c r="B495" i="2" s="1"/>
  <c r="B496" i="2" a="1"/>
  <c r="B496" i="2" s="1"/>
  <c r="B497" i="2" a="1"/>
  <c r="B497" i="2" s="1"/>
  <c r="B498" i="2" a="1"/>
  <c r="B498" i="2" s="1"/>
  <c r="B499" i="2" a="1"/>
  <c r="B499" i="2" s="1"/>
  <c r="B500" i="2" a="1"/>
  <c r="B500" i="2" s="1"/>
  <c r="B3" i="2" a="1"/>
  <c r="B3" i="2" s="1"/>
  <c r="F4" i="2" a="1"/>
  <c r="F4" i="2" s="1"/>
  <c r="F5" i="2" a="1"/>
  <c r="F5" i="2" s="1"/>
  <c r="F6" i="2" a="1"/>
  <c r="F6" i="2" s="1"/>
  <c r="F7" i="2" a="1"/>
  <c r="F7" i="2" s="1"/>
  <c r="F8" i="2" a="1"/>
  <c r="F8" i="2" s="1"/>
  <c r="F9" i="2" a="1"/>
  <c r="F9" i="2" s="1"/>
  <c r="F10" i="2" a="1"/>
  <c r="F10" i="2" s="1"/>
  <c r="F11" i="2" a="1"/>
  <c r="F11" i="2" s="1"/>
  <c r="F12" i="2" a="1"/>
  <c r="F12" i="2" s="1"/>
  <c r="F13" i="2" a="1"/>
  <c r="F13" i="2" s="1"/>
  <c r="F14" i="2" a="1"/>
  <c r="F14" i="2" s="1"/>
  <c r="F15" i="2" a="1"/>
  <c r="F15" i="2" s="1"/>
  <c r="F16" i="2" a="1"/>
  <c r="F16" i="2" s="1"/>
  <c r="F17" i="2" a="1"/>
  <c r="F17" i="2" s="1"/>
  <c r="F18" i="2" a="1"/>
  <c r="F18" i="2" s="1"/>
  <c r="F19" i="2" a="1"/>
  <c r="F19" i="2" s="1"/>
  <c r="F20" i="2" a="1"/>
  <c r="F20" i="2" s="1"/>
  <c r="F21" i="2" a="1"/>
  <c r="F21" i="2" s="1"/>
  <c r="F22" i="2" a="1"/>
  <c r="F22" i="2" s="1"/>
  <c r="F23" i="2" a="1"/>
  <c r="F23" i="2" s="1"/>
  <c r="F24" i="2" a="1"/>
  <c r="F24" i="2" s="1"/>
  <c r="F25" i="2" a="1"/>
  <c r="F25" i="2" s="1"/>
  <c r="F26" i="2" a="1"/>
  <c r="F26" i="2" s="1"/>
  <c r="F27" i="2" a="1"/>
  <c r="F27" i="2" s="1"/>
  <c r="F28" i="2" a="1"/>
  <c r="F28" i="2" s="1"/>
  <c r="F29" i="2" a="1"/>
  <c r="F29" i="2" s="1"/>
  <c r="F30" i="2" a="1"/>
  <c r="F30" i="2" s="1"/>
  <c r="F31" i="2" a="1"/>
  <c r="F31" i="2" s="1"/>
  <c r="F32" i="2" a="1"/>
  <c r="F32" i="2" s="1"/>
  <c r="F33" i="2" a="1"/>
  <c r="F33" i="2" s="1"/>
  <c r="F34" i="2" a="1"/>
  <c r="F34" i="2" s="1"/>
  <c r="F35" i="2" a="1"/>
  <c r="F35" i="2" s="1"/>
  <c r="F36" i="2" a="1"/>
  <c r="F36" i="2" s="1"/>
  <c r="F37" i="2" a="1"/>
  <c r="F37" i="2" s="1"/>
  <c r="F38" i="2" a="1"/>
  <c r="F38" i="2" s="1"/>
  <c r="F39" i="2" a="1"/>
  <c r="F39" i="2" s="1"/>
  <c r="F40" i="2" a="1"/>
  <c r="F40" i="2" s="1"/>
  <c r="F41" i="2" a="1"/>
  <c r="F41" i="2" s="1"/>
  <c r="F42" i="2" a="1"/>
  <c r="F42" i="2" s="1"/>
  <c r="F43" i="2" a="1"/>
  <c r="F43" i="2" s="1"/>
  <c r="F44" i="2" a="1"/>
  <c r="F44" i="2" s="1"/>
  <c r="F45" i="2" a="1"/>
  <c r="F45" i="2" s="1"/>
  <c r="F46" i="2" a="1"/>
  <c r="F46" i="2" s="1"/>
  <c r="F47" i="2" a="1"/>
  <c r="F47" i="2" s="1"/>
  <c r="F48" i="2" a="1"/>
  <c r="F48" i="2" s="1"/>
  <c r="F49" i="2" a="1"/>
  <c r="F49" i="2" s="1"/>
  <c r="F50" i="2" a="1"/>
  <c r="F50" i="2" s="1"/>
  <c r="F51" i="2" a="1"/>
  <c r="F51" i="2" s="1"/>
  <c r="F52" i="2" a="1"/>
  <c r="F52" i="2" s="1"/>
  <c r="F53" i="2" a="1"/>
  <c r="F53" i="2" s="1"/>
  <c r="F54" i="2" a="1"/>
  <c r="F54" i="2" s="1"/>
  <c r="F55" i="2" a="1"/>
  <c r="F55" i="2" s="1"/>
  <c r="F56" i="2" a="1"/>
  <c r="F56" i="2" s="1"/>
  <c r="F57" i="2" a="1"/>
  <c r="F57" i="2" s="1"/>
  <c r="F58" i="2" a="1"/>
  <c r="F58" i="2" s="1"/>
  <c r="F59" i="2" a="1"/>
  <c r="F59" i="2" s="1"/>
  <c r="F60" i="2" a="1"/>
  <c r="F60" i="2" s="1"/>
  <c r="F61" i="2" a="1"/>
  <c r="F61" i="2" s="1"/>
  <c r="F62" i="2" a="1"/>
  <c r="F62" i="2" s="1"/>
  <c r="F63" i="2" a="1"/>
  <c r="F63" i="2" s="1"/>
  <c r="F64" i="2" a="1"/>
  <c r="F64" i="2" s="1"/>
  <c r="F65" i="2" a="1"/>
  <c r="F65" i="2" s="1"/>
  <c r="F66" i="2" a="1"/>
  <c r="F66" i="2" s="1"/>
  <c r="F67" i="2" a="1"/>
  <c r="F67" i="2" s="1"/>
  <c r="F68" i="2" a="1"/>
  <c r="F68" i="2" s="1"/>
  <c r="F69" i="2" a="1"/>
  <c r="F69" i="2" s="1"/>
  <c r="F70" i="2" a="1"/>
  <c r="F70" i="2" s="1"/>
  <c r="F71" i="2" a="1"/>
  <c r="F71" i="2" s="1"/>
  <c r="F72" i="2" a="1"/>
  <c r="F72" i="2" s="1"/>
  <c r="F73" i="2" a="1"/>
  <c r="F73" i="2" s="1"/>
  <c r="F74" i="2" a="1"/>
  <c r="F74" i="2" s="1"/>
  <c r="F75" i="2" a="1"/>
  <c r="F75" i="2" s="1"/>
  <c r="F76" i="2" a="1"/>
  <c r="F76" i="2" s="1"/>
  <c r="F77" i="2" a="1"/>
  <c r="F77" i="2" s="1"/>
  <c r="F78" i="2" a="1"/>
  <c r="F78" i="2" s="1"/>
  <c r="F79" i="2" a="1"/>
  <c r="F79" i="2" s="1"/>
  <c r="F80" i="2" a="1"/>
  <c r="F80" i="2" s="1"/>
  <c r="F81" i="2" a="1"/>
  <c r="F81" i="2" s="1"/>
  <c r="F82" i="2" a="1"/>
  <c r="F82" i="2" s="1"/>
  <c r="F83" i="2" a="1"/>
  <c r="F83" i="2" s="1"/>
  <c r="F84" i="2" a="1"/>
  <c r="F84" i="2" s="1"/>
  <c r="F85" i="2" a="1"/>
  <c r="F85" i="2" s="1"/>
  <c r="F86" i="2" a="1"/>
  <c r="F86" i="2" s="1"/>
  <c r="F87" i="2" a="1"/>
  <c r="F87" i="2" s="1"/>
  <c r="F88" i="2" a="1"/>
  <c r="F88" i="2" s="1"/>
  <c r="F89" i="2" a="1"/>
  <c r="F89" i="2" s="1"/>
  <c r="F90" i="2" a="1"/>
  <c r="F90" i="2" s="1"/>
  <c r="F91" i="2" a="1"/>
  <c r="F91" i="2" s="1"/>
  <c r="F92" i="2" a="1"/>
  <c r="F92" i="2" s="1"/>
  <c r="F93" i="2" a="1"/>
  <c r="F93" i="2" s="1"/>
  <c r="F94" i="2" a="1"/>
  <c r="F94" i="2" s="1"/>
  <c r="F95" i="2" a="1"/>
  <c r="F95" i="2" s="1"/>
  <c r="F96" i="2" a="1"/>
  <c r="F96" i="2" s="1"/>
  <c r="F97" i="2" a="1"/>
  <c r="F97" i="2" s="1"/>
  <c r="F98" i="2" a="1"/>
  <c r="F98" i="2" s="1"/>
  <c r="F99" i="2" a="1"/>
  <c r="F99" i="2" s="1"/>
  <c r="F100" i="2" a="1"/>
  <c r="F100" i="2" s="1"/>
  <c r="F101" i="2" a="1"/>
  <c r="F101" i="2" s="1"/>
  <c r="F102" i="2" a="1"/>
  <c r="F102" i="2" s="1"/>
  <c r="F103" i="2" a="1"/>
  <c r="F103" i="2" s="1"/>
  <c r="F104" i="2" a="1"/>
  <c r="F104" i="2" s="1"/>
  <c r="F105" i="2" a="1"/>
  <c r="F105" i="2" s="1"/>
  <c r="F106" i="2" a="1"/>
  <c r="F106" i="2" s="1"/>
  <c r="F107" i="2" a="1"/>
  <c r="F107" i="2" s="1"/>
  <c r="F108" i="2" a="1"/>
  <c r="F108" i="2" s="1"/>
  <c r="F109" i="2" a="1"/>
  <c r="F109" i="2" s="1"/>
  <c r="F110" i="2" a="1"/>
  <c r="F110" i="2" s="1"/>
  <c r="F111" i="2" a="1"/>
  <c r="F111" i="2" s="1"/>
  <c r="F112" i="2" a="1"/>
  <c r="F112" i="2" s="1"/>
  <c r="F113" i="2" a="1"/>
  <c r="F113" i="2" s="1"/>
  <c r="F114" i="2" a="1"/>
  <c r="F114" i="2" s="1"/>
  <c r="F115" i="2" a="1"/>
  <c r="F115" i="2" s="1"/>
  <c r="F116" i="2" a="1"/>
  <c r="F116" i="2" s="1"/>
  <c r="F117" i="2" a="1"/>
  <c r="F117" i="2" s="1"/>
  <c r="F118" i="2" a="1"/>
  <c r="F118" i="2" s="1"/>
  <c r="F119" i="2" a="1"/>
  <c r="F119" i="2" s="1"/>
  <c r="F120" i="2" a="1"/>
  <c r="F120" i="2" s="1"/>
  <c r="F121" i="2" a="1"/>
  <c r="F121" i="2" s="1"/>
  <c r="F122" i="2" a="1"/>
  <c r="F122" i="2" s="1"/>
  <c r="F123" i="2" a="1"/>
  <c r="F123" i="2" s="1"/>
  <c r="F124" i="2" a="1"/>
  <c r="F124" i="2" s="1"/>
  <c r="F125" i="2" a="1"/>
  <c r="F125" i="2" s="1"/>
  <c r="F126" i="2" a="1"/>
  <c r="F126" i="2" s="1"/>
  <c r="F127" i="2" a="1"/>
  <c r="F127" i="2" s="1"/>
  <c r="F128" i="2" a="1"/>
  <c r="F128" i="2" s="1"/>
  <c r="F129" i="2" a="1"/>
  <c r="F129" i="2" s="1"/>
  <c r="F130" i="2" a="1"/>
  <c r="F130" i="2" s="1"/>
  <c r="F131" i="2" a="1"/>
  <c r="F131" i="2" s="1"/>
  <c r="F132" i="2" a="1"/>
  <c r="F132" i="2" s="1"/>
  <c r="F133" i="2" a="1"/>
  <c r="F133" i="2" s="1"/>
  <c r="F134" i="2" a="1"/>
  <c r="F134" i="2" s="1"/>
  <c r="F135" i="2" a="1"/>
  <c r="F135" i="2" s="1"/>
  <c r="F136" i="2" a="1"/>
  <c r="F136" i="2" s="1"/>
  <c r="F137" i="2" a="1"/>
  <c r="F137" i="2" s="1"/>
  <c r="F138" i="2" a="1"/>
  <c r="F138" i="2" s="1"/>
  <c r="F139" i="2" a="1"/>
  <c r="F139" i="2" s="1"/>
  <c r="F140" i="2" a="1"/>
  <c r="F140" i="2" s="1"/>
  <c r="F141" i="2" a="1"/>
  <c r="F141" i="2" s="1"/>
  <c r="F142" i="2" a="1"/>
  <c r="F142" i="2" s="1"/>
  <c r="F143" i="2" a="1"/>
  <c r="F143" i="2" s="1"/>
  <c r="F144" i="2" a="1"/>
  <c r="F144" i="2" s="1"/>
  <c r="F145" i="2" a="1"/>
  <c r="F145" i="2" s="1"/>
  <c r="F146" i="2" a="1"/>
  <c r="F146" i="2" s="1"/>
  <c r="F147" i="2" a="1"/>
  <c r="F147" i="2" s="1"/>
  <c r="F148" i="2" a="1"/>
  <c r="F148" i="2" s="1"/>
  <c r="F149" i="2" a="1"/>
  <c r="F149" i="2" s="1"/>
  <c r="F150" i="2" a="1"/>
  <c r="F150" i="2" s="1"/>
  <c r="F151" i="2" a="1"/>
  <c r="F151" i="2" s="1"/>
  <c r="F152" i="2" a="1"/>
  <c r="F152" i="2" s="1"/>
  <c r="F153" i="2" a="1"/>
  <c r="F153" i="2" s="1"/>
  <c r="F154" i="2" a="1"/>
  <c r="F154" i="2" s="1"/>
  <c r="F155" i="2" a="1"/>
  <c r="F155" i="2" s="1"/>
  <c r="F156" i="2" a="1"/>
  <c r="F156" i="2" s="1"/>
  <c r="F157" i="2" a="1"/>
  <c r="F157" i="2" s="1"/>
  <c r="F158" i="2" a="1"/>
  <c r="F158" i="2" s="1"/>
  <c r="F159" i="2" a="1"/>
  <c r="F159" i="2" s="1"/>
  <c r="F160" i="2" a="1"/>
  <c r="F160" i="2" s="1"/>
  <c r="F161" i="2" a="1"/>
  <c r="F161" i="2" s="1"/>
  <c r="F162" i="2" a="1"/>
  <c r="F162" i="2" s="1"/>
  <c r="F163" i="2" a="1"/>
  <c r="F163" i="2" s="1"/>
  <c r="F164" i="2" a="1"/>
  <c r="F164" i="2" s="1"/>
  <c r="F165" i="2" a="1"/>
  <c r="F165" i="2" s="1"/>
  <c r="F166" i="2" a="1"/>
  <c r="F166" i="2" s="1"/>
  <c r="F167" i="2" a="1"/>
  <c r="F167" i="2" s="1"/>
  <c r="F168" i="2" a="1"/>
  <c r="F168" i="2" s="1"/>
  <c r="F169" i="2" a="1"/>
  <c r="F169" i="2" s="1"/>
  <c r="F170" i="2" a="1"/>
  <c r="F170" i="2" s="1"/>
  <c r="F171" i="2" a="1"/>
  <c r="F171" i="2" s="1"/>
  <c r="F172" i="2" a="1"/>
  <c r="F172" i="2" s="1"/>
  <c r="F173" i="2" a="1"/>
  <c r="F173" i="2" s="1"/>
  <c r="F174" i="2" a="1"/>
  <c r="F174" i="2" s="1"/>
  <c r="F175" i="2" a="1"/>
  <c r="F175" i="2" s="1"/>
  <c r="F176" i="2" a="1"/>
  <c r="F176" i="2" s="1"/>
  <c r="F177" i="2" a="1"/>
  <c r="F177" i="2" s="1"/>
  <c r="F178" i="2" a="1"/>
  <c r="F178" i="2" s="1"/>
  <c r="F179" i="2" a="1"/>
  <c r="F179" i="2" s="1"/>
  <c r="F180" i="2" a="1"/>
  <c r="F180" i="2" s="1"/>
  <c r="F181" i="2" a="1"/>
  <c r="F181" i="2" s="1"/>
  <c r="F182" i="2" a="1"/>
  <c r="F182" i="2" s="1"/>
  <c r="F183" i="2" a="1"/>
  <c r="F183" i="2" s="1"/>
  <c r="F184" i="2" a="1"/>
  <c r="F184" i="2" s="1"/>
  <c r="F185" i="2" a="1"/>
  <c r="F185" i="2" s="1"/>
  <c r="F186" i="2" a="1"/>
  <c r="F186" i="2" s="1"/>
  <c r="F187" i="2" a="1"/>
  <c r="F187" i="2" s="1"/>
  <c r="F188" i="2" a="1"/>
  <c r="F188" i="2" s="1"/>
  <c r="F189" i="2" a="1"/>
  <c r="F189" i="2" s="1"/>
  <c r="F190" i="2" a="1"/>
  <c r="F190" i="2" s="1"/>
  <c r="F191" i="2" a="1"/>
  <c r="F191" i="2" s="1"/>
  <c r="F192" i="2" a="1"/>
  <c r="F192" i="2" s="1"/>
  <c r="F193" i="2" a="1"/>
  <c r="F193" i="2" s="1"/>
  <c r="F194" i="2" a="1"/>
  <c r="F194" i="2" s="1"/>
  <c r="F195" i="2" a="1"/>
  <c r="F195" i="2" s="1"/>
  <c r="F196" i="2" a="1"/>
  <c r="F196" i="2" s="1"/>
  <c r="F197" i="2" a="1"/>
  <c r="F197" i="2" s="1"/>
  <c r="F198" i="2" a="1"/>
  <c r="F198" i="2" s="1"/>
  <c r="F199" i="2" a="1"/>
  <c r="F199" i="2" s="1"/>
  <c r="F200" i="2" a="1"/>
  <c r="F200" i="2" s="1"/>
  <c r="F201" i="2" a="1"/>
  <c r="F201" i="2" s="1"/>
  <c r="F202" i="2" a="1"/>
  <c r="F202" i="2" s="1"/>
  <c r="F203" i="2" a="1"/>
  <c r="F203" i="2" s="1"/>
  <c r="F204" i="2" a="1"/>
  <c r="F204" i="2" s="1"/>
  <c r="F205" i="2" a="1"/>
  <c r="F205" i="2" s="1"/>
  <c r="F206" i="2" a="1"/>
  <c r="F206" i="2" s="1"/>
  <c r="F207" i="2" a="1"/>
  <c r="F207" i="2" s="1"/>
  <c r="F208" i="2" a="1"/>
  <c r="F208" i="2" s="1"/>
  <c r="F209" i="2" a="1"/>
  <c r="F209" i="2" s="1"/>
  <c r="F210" i="2" a="1"/>
  <c r="F210" i="2" s="1"/>
  <c r="F211" i="2" a="1"/>
  <c r="F211" i="2" s="1"/>
  <c r="F212" i="2" a="1"/>
  <c r="F212" i="2" s="1"/>
  <c r="F213" i="2" a="1"/>
  <c r="F213" i="2" s="1"/>
  <c r="F214" i="2" a="1"/>
  <c r="F214" i="2" s="1"/>
  <c r="F215" i="2" a="1"/>
  <c r="F215" i="2" s="1"/>
  <c r="F216" i="2" a="1"/>
  <c r="F216" i="2" s="1"/>
  <c r="F217" i="2" a="1"/>
  <c r="F217" i="2" s="1"/>
  <c r="F218" i="2" a="1"/>
  <c r="F218" i="2" s="1"/>
  <c r="F219" i="2" a="1"/>
  <c r="F219" i="2" s="1"/>
  <c r="F220" i="2" a="1"/>
  <c r="F220" i="2" s="1"/>
  <c r="F221" i="2" a="1"/>
  <c r="F221" i="2" s="1"/>
  <c r="F222" i="2" a="1"/>
  <c r="F222" i="2" s="1"/>
  <c r="F223" i="2" a="1"/>
  <c r="F223" i="2" s="1"/>
  <c r="F224" i="2" a="1"/>
  <c r="F224" i="2" s="1"/>
  <c r="F225" i="2" a="1"/>
  <c r="F225" i="2" s="1"/>
  <c r="F226" i="2" a="1"/>
  <c r="F226" i="2" s="1"/>
  <c r="F227" i="2" a="1"/>
  <c r="F227" i="2" s="1"/>
  <c r="F228" i="2" a="1"/>
  <c r="F228" i="2" s="1"/>
  <c r="F229" i="2" a="1"/>
  <c r="F229" i="2" s="1"/>
  <c r="F230" i="2" a="1"/>
  <c r="F230" i="2" s="1"/>
  <c r="F231" i="2" a="1"/>
  <c r="F231" i="2" s="1"/>
  <c r="F232" i="2" a="1"/>
  <c r="F232" i="2" s="1"/>
  <c r="F233" i="2" a="1"/>
  <c r="F233" i="2" s="1"/>
  <c r="F234" i="2" a="1"/>
  <c r="F234" i="2" s="1"/>
  <c r="F235" i="2" a="1"/>
  <c r="F235" i="2" s="1"/>
  <c r="F236" i="2" a="1"/>
  <c r="F236" i="2" s="1"/>
  <c r="F237" i="2" a="1"/>
  <c r="F237" i="2" s="1"/>
  <c r="F238" i="2" a="1"/>
  <c r="F238" i="2" s="1"/>
  <c r="F239" i="2" a="1"/>
  <c r="F239" i="2" s="1"/>
  <c r="F240" i="2" a="1"/>
  <c r="F240" i="2" s="1"/>
  <c r="F241" i="2" a="1"/>
  <c r="F241" i="2" s="1"/>
  <c r="F242" i="2" a="1"/>
  <c r="F242" i="2" s="1"/>
  <c r="F243" i="2" a="1"/>
  <c r="F243" i="2" s="1"/>
  <c r="F244" i="2" a="1"/>
  <c r="F244" i="2" s="1"/>
  <c r="F245" i="2" a="1"/>
  <c r="F245" i="2" s="1"/>
  <c r="F246" i="2" a="1"/>
  <c r="F246" i="2" s="1"/>
  <c r="F247" i="2" a="1"/>
  <c r="F247" i="2" s="1"/>
  <c r="F248" i="2" a="1"/>
  <c r="F248" i="2" s="1"/>
  <c r="F249" i="2" a="1"/>
  <c r="F249" i="2" s="1"/>
  <c r="F250" i="2" a="1"/>
  <c r="F250" i="2" s="1"/>
  <c r="F251" i="2" a="1"/>
  <c r="F251" i="2" s="1"/>
  <c r="F252" i="2" a="1"/>
  <c r="F252" i="2" s="1"/>
  <c r="F253" i="2" a="1"/>
  <c r="F253" i="2" s="1"/>
  <c r="F254" i="2" a="1"/>
  <c r="F254" i="2" s="1"/>
  <c r="F255" i="2" a="1"/>
  <c r="F255" i="2" s="1"/>
  <c r="F256" i="2" a="1"/>
  <c r="F256" i="2" s="1"/>
  <c r="F257" i="2" a="1"/>
  <c r="F257" i="2" s="1"/>
  <c r="F258" i="2" a="1"/>
  <c r="F258" i="2" s="1"/>
  <c r="F259" i="2" a="1"/>
  <c r="F259" i="2" s="1"/>
  <c r="F260" i="2" a="1"/>
  <c r="F260" i="2" s="1"/>
  <c r="F261" i="2" a="1"/>
  <c r="F261" i="2" s="1"/>
  <c r="F262" i="2" a="1"/>
  <c r="F262" i="2" s="1"/>
  <c r="F263" i="2" a="1"/>
  <c r="F263" i="2" s="1"/>
  <c r="F264" i="2" a="1"/>
  <c r="F264" i="2" s="1"/>
  <c r="F265" i="2" a="1"/>
  <c r="F265" i="2" s="1"/>
  <c r="F266" i="2" a="1"/>
  <c r="F266" i="2" s="1"/>
  <c r="F267" i="2" a="1"/>
  <c r="F267" i="2" s="1"/>
  <c r="F268" i="2" a="1"/>
  <c r="F268" i="2" s="1"/>
  <c r="F269" i="2" a="1"/>
  <c r="F269" i="2" s="1"/>
  <c r="F270" i="2" a="1"/>
  <c r="F270" i="2" s="1"/>
  <c r="F271" i="2" a="1"/>
  <c r="F271" i="2" s="1"/>
  <c r="F272" i="2" a="1"/>
  <c r="F272" i="2" s="1"/>
  <c r="F273" i="2" a="1"/>
  <c r="F273" i="2" s="1"/>
  <c r="F274" i="2" a="1"/>
  <c r="F274" i="2" s="1"/>
  <c r="F275" i="2" a="1"/>
  <c r="F275" i="2" s="1"/>
  <c r="F276" i="2" a="1"/>
  <c r="F276" i="2" s="1"/>
  <c r="F277" i="2" a="1"/>
  <c r="F277" i="2" s="1"/>
  <c r="F278" i="2" a="1"/>
  <c r="F278" i="2" s="1"/>
  <c r="F279" i="2" a="1"/>
  <c r="F279" i="2" s="1"/>
  <c r="F280" i="2" a="1"/>
  <c r="F280" i="2" s="1"/>
  <c r="F281" i="2" a="1"/>
  <c r="F281" i="2" s="1"/>
  <c r="F282" i="2" a="1"/>
  <c r="F282" i="2" s="1"/>
  <c r="F283" i="2" a="1"/>
  <c r="F283" i="2" s="1"/>
  <c r="F284" i="2" a="1"/>
  <c r="F284" i="2" s="1"/>
  <c r="F285" i="2" a="1"/>
  <c r="F285" i="2" s="1"/>
  <c r="F286" i="2" a="1"/>
  <c r="F286" i="2" s="1"/>
  <c r="F287" i="2" a="1"/>
  <c r="F287" i="2" s="1"/>
  <c r="F288" i="2" a="1"/>
  <c r="F288" i="2" s="1"/>
  <c r="F289" i="2" a="1"/>
  <c r="F289" i="2" s="1"/>
  <c r="F290" i="2" a="1"/>
  <c r="F290" i="2" s="1"/>
  <c r="F291" i="2" a="1"/>
  <c r="F291" i="2" s="1"/>
  <c r="F292" i="2" a="1"/>
  <c r="F292" i="2" s="1"/>
  <c r="F293" i="2" a="1"/>
  <c r="F293" i="2" s="1"/>
  <c r="F294" i="2" a="1"/>
  <c r="F294" i="2" s="1"/>
  <c r="F295" i="2" a="1"/>
  <c r="F295" i="2" s="1"/>
  <c r="F296" i="2" a="1"/>
  <c r="F296" i="2" s="1"/>
  <c r="F297" i="2" a="1"/>
  <c r="F297" i="2" s="1"/>
  <c r="F298" i="2" a="1"/>
  <c r="F298" i="2" s="1"/>
  <c r="F299" i="2" a="1"/>
  <c r="F299" i="2" s="1"/>
  <c r="F300" i="2" a="1"/>
  <c r="F300" i="2" s="1"/>
  <c r="F301" i="2" a="1"/>
  <c r="F301" i="2" s="1"/>
  <c r="F302" i="2" a="1"/>
  <c r="F302" i="2" s="1"/>
  <c r="F303" i="2" a="1"/>
  <c r="F303" i="2" s="1"/>
  <c r="F304" i="2" a="1"/>
  <c r="F304" i="2" s="1"/>
  <c r="F305" i="2" a="1"/>
  <c r="F305" i="2" s="1"/>
  <c r="F306" i="2" a="1"/>
  <c r="F306" i="2" s="1"/>
  <c r="F307" i="2" a="1"/>
  <c r="F307" i="2" s="1"/>
  <c r="F308" i="2" a="1"/>
  <c r="F308" i="2" s="1"/>
  <c r="F309" i="2" a="1"/>
  <c r="F309" i="2" s="1"/>
  <c r="F310" i="2" a="1"/>
  <c r="F310" i="2" s="1"/>
  <c r="F311" i="2" a="1"/>
  <c r="F311" i="2" s="1"/>
  <c r="F312" i="2" a="1"/>
  <c r="F312" i="2" s="1"/>
  <c r="F313" i="2" a="1"/>
  <c r="F313" i="2" s="1"/>
  <c r="F314" i="2" a="1"/>
  <c r="F314" i="2" s="1"/>
  <c r="F315" i="2" a="1"/>
  <c r="F315" i="2" s="1"/>
  <c r="F316" i="2" a="1"/>
  <c r="F316" i="2" s="1"/>
  <c r="F317" i="2" a="1"/>
  <c r="F317" i="2" s="1"/>
  <c r="F318" i="2" a="1"/>
  <c r="F318" i="2" s="1"/>
  <c r="F319" i="2" a="1"/>
  <c r="F319" i="2" s="1"/>
  <c r="F320" i="2" a="1"/>
  <c r="F320" i="2" s="1"/>
  <c r="F321" i="2" a="1"/>
  <c r="F321" i="2" s="1"/>
  <c r="F322" i="2" a="1"/>
  <c r="F322" i="2" s="1"/>
  <c r="F323" i="2" a="1"/>
  <c r="F323" i="2" s="1"/>
  <c r="F324" i="2" a="1"/>
  <c r="F324" i="2" s="1"/>
  <c r="F325" i="2" a="1"/>
  <c r="F325" i="2" s="1"/>
  <c r="F326" i="2" a="1"/>
  <c r="F326" i="2" s="1"/>
  <c r="F327" i="2" a="1"/>
  <c r="F327" i="2" s="1"/>
  <c r="F328" i="2" a="1"/>
  <c r="F328" i="2" s="1"/>
  <c r="F329" i="2" a="1"/>
  <c r="F329" i="2" s="1"/>
  <c r="F330" i="2" a="1"/>
  <c r="F330" i="2" s="1"/>
  <c r="F331" i="2" a="1"/>
  <c r="F331" i="2" s="1"/>
  <c r="F332" i="2" a="1"/>
  <c r="F332" i="2" s="1"/>
  <c r="F333" i="2" a="1"/>
  <c r="F333" i="2" s="1"/>
  <c r="F334" i="2" a="1"/>
  <c r="F334" i="2" s="1"/>
  <c r="F335" i="2" a="1"/>
  <c r="F335" i="2" s="1"/>
  <c r="F336" i="2" a="1"/>
  <c r="F336" i="2" s="1"/>
  <c r="F337" i="2" a="1"/>
  <c r="F337" i="2" s="1"/>
  <c r="F338" i="2" a="1"/>
  <c r="F338" i="2" s="1"/>
  <c r="F339" i="2" a="1"/>
  <c r="F339" i="2" s="1"/>
  <c r="F340" i="2" a="1"/>
  <c r="F340" i="2" s="1"/>
  <c r="F341" i="2" a="1"/>
  <c r="F341" i="2" s="1"/>
  <c r="F342" i="2" a="1"/>
  <c r="F342" i="2" s="1"/>
  <c r="F343" i="2" a="1"/>
  <c r="F343" i="2" s="1"/>
  <c r="F344" i="2" a="1"/>
  <c r="F344" i="2" s="1"/>
  <c r="F345" i="2" a="1"/>
  <c r="F345" i="2" s="1"/>
  <c r="F346" i="2" a="1"/>
  <c r="F346" i="2" s="1"/>
  <c r="F347" i="2" a="1"/>
  <c r="F347" i="2" s="1"/>
  <c r="F348" i="2" a="1"/>
  <c r="F348" i="2" s="1"/>
  <c r="F349" i="2" a="1"/>
  <c r="F349" i="2" s="1"/>
  <c r="F350" i="2" a="1"/>
  <c r="F350" i="2" s="1"/>
  <c r="F351" i="2" a="1"/>
  <c r="F351" i="2" s="1"/>
  <c r="F352" i="2" a="1"/>
  <c r="F352" i="2" s="1"/>
  <c r="F353" i="2" a="1"/>
  <c r="F353" i="2" s="1"/>
  <c r="F354" i="2" a="1"/>
  <c r="F354" i="2" s="1"/>
  <c r="F355" i="2" a="1"/>
  <c r="F355" i="2" s="1"/>
  <c r="F356" i="2" a="1"/>
  <c r="F356" i="2" s="1"/>
  <c r="F357" i="2" a="1"/>
  <c r="F357" i="2" s="1"/>
  <c r="F358" i="2" a="1"/>
  <c r="F358" i="2" s="1"/>
  <c r="F359" i="2" a="1"/>
  <c r="F359" i="2" s="1"/>
  <c r="F360" i="2" a="1"/>
  <c r="F360" i="2" s="1"/>
  <c r="F361" i="2" a="1"/>
  <c r="F361" i="2" s="1"/>
  <c r="F362" i="2" a="1"/>
  <c r="F362" i="2" s="1"/>
  <c r="F363" i="2" a="1"/>
  <c r="F363" i="2" s="1"/>
  <c r="F364" i="2" a="1"/>
  <c r="F364" i="2" s="1"/>
  <c r="F365" i="2" a="1"/>
  <c r="F365" i="2" s="1"/>
  <c r="F366" i="2" a="1"/>
  <c r="F366" i="2" s="1"/>
  <c r="F367" i="2" a="1"/>
  <c r="F367" i="2" s="1"/>
  <c r="F368" i="2" a="1"/>
  <c r="F368" i="2" s="1"/>
  <c r="F369" i="2" a="1"/>
  <c r="F369" i="2" s="1"/>
  <c r="F370" i="2" a="1"/>
  <c r="F370" i="2" s="1"/>
  <c r="F371" i="2" a="1"/>
  <c r="F371" i="2" s="1"/>
  <c r="F372" i="2" a="1"/>
  <c r="F372" i="2" s="1"/>
  <c r="F373" i="2" a="1"/>
  <c r="F373" i="2" s="1"/>
  <c r="F374" i="2" a="1"/>
  <c r="F374" i="2" s="1"/>
  <c r="F375" i="2" a="1"/>
  <c r="F375" i="2" s="1"/>
  <c r="F376" i="2" a="1"/>
  <c r="F376" i="2" s="1"/>
  <c r="F377" i="2" a="1"/>
  <c r="F377" i="2" s="1"/>
  <c r="F378" i="2" a="1"/>
  <c r="F378" i="2" s="1"/>
  <c r="F379" i="2" a="1"/>
  <c r="F379" i="2" s="1"/>
  <c r="F380" i="2" a="1"/>
  <c r="F380" i="2" s="1"/>
  <c r="F381" i="2" a="1"/>
  <c r="F381" i="2" s="1"/>
  <c r="F382" i="2" a="1"/>
  <c r="F382" i="2" s="1"/>
  <c r="F383" i="2" a="1"/>
  <c r="F383" i="2" s="1"/>
  <c r="F384" i="2" a="1"/>
  <c r="F384" i="2" s="1"/>
  <c r="F385" i="2" a="1"/>
  <c r="F385" i="2" s="1"/>
  <c r="F386" i="2" a="1"/>
  <c r="F386" i="2" s="1"/>
  <c r="F387" i="2" a="1"/>
  <c r="F387" i="2" s="1"/>
  <c r="F388" i="2" a="1"/>
  <c r="F388" i="2" s="1"/>
  <c r="F389" i="2" a="1"/>
  <c r="F389" i="2" s="1"/>
  <c r="F390" i="2" a="1"/>
  <c r="F390" i="2" s="1"/>
  <c r="F391" i="2" a="1"/>
  <c r="F391" i="2" s="1"/>
  <c r="F392" i="2" a="1"/>
  <c r="F392" i="2" s="1"/>
  <c r="F393" i="2" a="1"/>
  <c r="F393" i="2" s="1"/>
  <c r="F394" i="2" a="1"/>
  <c r="F394" i="2" s="1"/>
  <c r="F395" i="2" a="1"/>
  <c r="F395" i="2" s="1"/>
  <c r="F396" i="2" a="1"/>
  <c r="F396" i="2" s="1"/>
  <c r="F397" i="2" a="1"/>
  <c r="F397" i="2" s="1"/>
  <c r="F398" i="2" a="1"/>
  <c r="F398" i="2" s="1"/>
  <c r="F399" i="2" a="1"/>
  <c r="F399" i="2" s="1"/>
  <c r="F400" i="2" a="1"/>
  <c r="F400" i="2" s="1"/>
  <c r="F401" i="2" a="1"/>
  <c r="F401" i="2" s="1"/>
  <c r="F402" i="2" a="1"/>
  <c r="F402" i="2" s="1"/>
  <c r="F403" i="2" a="1"/>
  <c r="F403" i="2" s="1"/>
  <c r="F404" i="2" a="1"/>
  <c r="F404" i="2" s="1"/>
  <c r="F405" i="2" a="1"/>
  <c r="F405" i="2" s="1"/>
  <c r="F406" i="2" a="1"/>
  <c r="F406" i="2" s="1"/>
  <c r="F407" i="2" a="1"/>
  <c r="F407" i="2" s="1"/>
  <c r="F408" i="2" a="1"/>
  <c r="F408" i="2" s="1"/>
  <c r="F409" i="2" a="1"/>
  <c r="F409" i="2" s="1"/>
  <c r="F410" i="2" a="1"/>
  <c r="F410" i="2" s="1"/>
  <c r="F411" i="2" a="1"/>
  <c r="F411" i="2" s="1"/>
  <c r="F412" i="2" a="1"/>
  <c r="F412" i="2" s="1"/>
  <c r="F413" i="2" a="1"/>
  <c r="F413" i="2" s="1"/>
  <c r="F414" i="2" a="1"/>
  <c r="F414" i="2" s="1"/>
  <c r="F415" i="2" a="1"/>
  <c r="F415" i="2" s="1"/>
  <c r="F416" i="2" a="1"/>
  <c r="F416" i="2" s="1"/>
  <c r="F417" i="2" a="1"/>
  <c r="F417" i="2" s="1"/>
  <c r="F418" i="2" a="1"/>
  <c r="F418" i="2" s="1"/>
  <c r="F419" i="2" a="1"/>
  <c r="F419" i="2" s="1"/>
  <c r="F420" i="2" a="1"/>
  <c r="F420" i="2" s="1"/>
  <c r="F421" i="2" a="1"/>
  <c r="F421" i="2" s="1"/>
  <c r="F422" i="2" a="1"/>
  <c r="F422" i="2" s="1"/>
  <c r="F423" i="2" a="1"/>
  <c r="F423" i="2" s="1"/>
  <c r="F424" i="2" a="1"/>
  <c r="F424" i="2" s="1"/>
  <c r="F425" i="2" a="1"/>
  <c r="F425" i="2" s="1"/>
  <c r="F426" i="2" a="1"/>
  <c r="F426" i="2" s="1"/>
  <c r="F427" i="2" a="1"/>
  <c r="F427" i="2" s="1"/>
  <c r="F428" i="2" a="1"/>
  <c r="F428" i="2" s="1"/>
  <c r="F429" i="2" a="1"/>
  <c r="F429" i="2" s="1"/>
  <c r="F430" i="2" a="1"/>
  <c r="F430" i="2" s="1"/>
  <c r="F431" i="2" a="1"/>
  <c r="F431" i="2" s="1"/>
  <c r="F432" i="2" a="1"/>
  <c r="F432" i="2" s="1"/>
  <c r="F433" i="2" a="1"/>
  <c r="F433" i="2" s="1"/>
  <c r="F434" i="2" a="1"/>
  <c r="F434" i="2" s="1"/>
  <c r="F435" i="2" a="1"/>
  <c r="F435" i="2" s="1"/>
  <c r="F436" i="2" a="1"/>
  <c r="F436" i="2" s="1"/>
  <c r="F437" i="2" a="1"/>
  <c r="F437" i="2" s="1"/>
  <c r="F438" i="2" a="1"/>
  <c r="F438" i="2" s="1"/>
  <c r="F439" i="2" a="1"/>
  <c r="F439" i="2" s="1"/>
  <c r="F440" i="2" a="1"/>
  <c r="F440" i="2" s="1"/>
  <c r="F441" i="2" a="1"/>
  <c r="F441" i="2" s="1"/>
  <c r="F442" i="2" a="1"/>
  <c r="F442" i="2" s="1"/>
  <c r="F443" i="2" a="1"/>
  <c r="F443" i="2" s="1"/>
  <c r="F444" i="2" a="1"/>
  <c r="F444" i="2" s="1"/>
  <c r="F445" i="2" a="1"/>
  <c r="F445" i="2" s="1"/>
  <c r="F446" i="2" a="1"/>
  <c r="F446" i="2" s="1"/>
  <c r="F447" i="2" a="1"/>
  <c r="F447" i="2" s="1"/>
  <c r="F448" i="2" a="1"/>
  <c r="F448" i="2" s="1"/>
  <c r="F449" i="2" a="1"/>
  <c r="F449" i="2" s="1"/>
  <c r="F450" i="2" a="1"/>
  <c r="F450" i="2" s="1"/>
  <c r="F451" i="2" a="1"/>
  <c r="F451" i="2" s="1"/>
  <c r="F452" i="2" a="1"/>
  <c r="F452" i="2" s="1"/>
  <c r="F453" i="2" a="1"/>
  <c r="F453" i="2" s="1"/>
  <c r="F454" i="2" a="1"/>
  <c r="F454" i="2" s="1"/>
  <c r="F455" i="2" a="1"/>
  <c r="F455" i="2" s="1"/>
  <c r="F456" i="2" a="1"/>
  <c r="F456" i="2" s="1"/>
  <c r="F457" i="2" a="1"/>
  <c r="F457" i="2" s="1"/>
  <c r="F458" i="2" a="1"/>
  <c r="F458" i="2" s="1"/>
  <c r="F459" i="2" a="1"/>
  <c r="F459" i="2" s="1"/>
  <c r="F460" i="2" a="1"/>
  <c r="F460" i="2" s="1"/>
  <c r="F461" i="2" a="1"/>
  <c r="F461" i="2" s="1"/>
  <c r="F462" i="2" a="1"/>
  <c r="F462" i="2" s="1"/>
  <c r="F463" i="2" a="1"/>
  <c r="F463" i="2" s="1"/>
  <c r="F464" i="2" a="1"/>
  <c r="F464" i="2" s="1"/>
  <c r="F465" i="2" a="1"/>
  <c r="F465" i="2" s="1"/>
  <c r="F466" i="2" a="1"/>
  <c r="F466" i="2" s="1"/>
  <c r="F467" i="2" a="1"/>
  <c r="F467" i="2" s="1"/>
  <c r="F468" i="2" a="1"/>
  <c r="F468" i="2" s="1"/>
  <c r="F469" i="2" a="1"/>
  <c r="F469" i="2" s="1"/>
  <c r="F470" i="2" a="1"/>
  <c r="F470" i="2" s="1"/>
  <c r="F471" i="2" a="1"/>
  <c r="F471" i="2" s="1"/>
  <c r="F472" i="2" a="1"/>
  <c r="F472" i="2" s="1"/>
  <c r="F473" i="2" a="1"/>
  <c r="F473" i="2" s="1"/>
  <c r="F474" i="2" a="1"/>
  <c r="F474" i="2" s="1"/>
  <c r="F475" i="2" a="1"/>
  <c r="F475" i="2" s="1"/>
  <c r="F476" i="2" a="1"/>
  <c r="F476" i="2" s="1"/>
  <c r="F477" i="2" a="1"/>
  <c r="F477" i="2" s="1"/>
  <c r="F478" i="2" a="1"/>
  <c r="F478" i="2" s="1"/>
  <c r="F479" i="2" a="1"/>
  <c r="F479" i="2" s="1"/>
  <c r="F480" i="2" a="1"/>
  <c r="F480" i="2" s="1"/>
  <c r="F481" i="2" a="1"/>
  <c r="F481" i="2" s="1"/>
  <c r="F482" i="2" a="1"/>
  <c r="F482" i="2" s="1"/>
  <c r="F483" i="2" a="1"/>
  <c r="F483" i="2" s="1"/>
  <c r="F484" i="2" a="1"/>
  <c r="F484" i="2" s="1"/>
  <c r="F485" i="2" a="1"/>
  <c r="F485" i="2" s="1"/>
  <c r="F486" i="2" a="1"/>
  <c r="F486" i="2" s="1"/>
  <c r="F487" i="2" a="1"/>
  <c r="F487" i="2" s="1"/>
  <c r="F488" i="2" a="1"/>
  <c r="F488" i="2" s="1"/>
  <c r="F489" i="2" a="1"/>
  <c r="F489" i="2" s="1"/>
  <c r="F490" i="2" a="1"/>
  <c r="F490" i="2" s="1"/>
  <c r="F491" i="2" a="1"/>
  <c r="F491" i="2" s="1"/>
  <c r="F492" i="2" a="1"/>
  <c r="F492" i="2" s="1"/>
  <c r="F493" i="2" a="1"/>
  <c r="F493" i="2" s="1"/>
  <c r="F494" i="2" a="1"/>
  <c r="F494" i="2" s="1"/>
  <c r="F495" i="2" a="1"/>
  <c r="F495" i="2" s="1"/>
  <c r="F496" i="2" a="1"/>
  <c r="F496" i="2" s="1"/>
  <c r="F497" i="2" a="1"/>
  <c r="F497" i="2" s="1"/>
  <c r="F498" i="2" a="1"/>
  <c r="F498" i="2" s="1"/>
  <c r="F499" i="2" a="1"/>
  <c r="F499" i="2" s="1"/>
  <c r="F500" i="2" a="1"/>
  <c r="F500" i="2" s="1"/>
  <c r="E5" i="2" a="1"/>
  <c r="E5" i="2" s="1"/>
  <c r="E6" i="2" a="1"/>
  <c r="E6" i="2" s="1"/>
  <c r="E7" i="2" a="1"/>
  <c r="E7" i="2" s="1"/>
  <c r="E8" i="2" a="1"/>
  <c r="E8" i="2" s="1"/>
  <c r="E9" i="2" a="1"/>
  <c r="E9" i="2" s="1"/>
  <c r="E10" i="2" a="1"/>
  <c r="E10" i="2" s="1"/>
  <c r="E11" i="2" a="1"/>
  <c r="E11" i="2" s="1"/>
  <c r="E12" i="2" a="1"/>
  <c r="E12" i="2" s="1"/>
  <c r="E13" i="2" a="1"/>
  <c r="E13" i="2" s="1"/>
  <c r="E14" i="2" a="1"/>
  <c r="E14" i="2" s="1"/>
  <c r="E15" i="2" a="1"/>
  <c r="E15" i="2" s="1"/>
  <c r="E16" i="2" a="1"/>
  <c r="E16" i="2" s="1"/>
  <c r="E17" i="2" a="1"/>
  <c r="E17" i="2" s="1"/>
  <c r="E18" i="2" a="1"/>
  <c r="E18" i="2" s="1"/>
  <c r="E19" i="2" a="1"/>
  <c r="E19" i="2" s="1"/>
  <c r="E20" i="2" a="1"/>
  <c r="E20" i="2" s="1"/>
  <c r="E21" i="2" a="1"/>
  <c r="E21" i="2" s="1"/>
  <c r="E22" i="2" a="1"/>
  <c r="E22" i="2" s="1"/>
  <c r="E23" i="2" a="1"/>
  <c r="E23" i="2" s="1"/>
  <c r="E24" i="2" a="1"/>
  <c r="E24" i="2" s="1"/>
  <c r="E25" i="2" a="1"/>
  <c r="E25" i="2" s="1"/>
  <c r="E26" i="2" a="1"/>
  <c r="E26" i="2" s="1"/>
  <c r="E27" i="2" a="1"/>
  <c r="E27" i="2" s="1"/>
  <c r="E28" i="2" a="1"/>
  <c r="E28" i="2" s="1"/>
  <c r="E29" i="2" a="1"/>
  <c r="E29" i="2" s="1"/>
  <c r="E30" i="2" a="1"/>
  <c r="E30" i="2" s="1"/>
  <c r="E31" i="2" a="1"/>
  <c r="E31" i="2" s="1"/>
  <c r="E32" i="2" a="1"/>
  <c r="E32" i="2" s="1"/>
  <c r="E33" i="2" a="1"/>
  <c r="E33" i="2" s="1"/>
  <c r="E34" i="2" a="1"/>
  <c r="E34" i="2" s="1"/>
  <c r="E35" i="2" a="1"/>
  <c r="E35" i="2" s="1"/>
  <c r="E36" i="2" a="1"/>
  <c r="E36" i="2" s="1"/>
  <c r="E37" i="2" a="1"/>
  <c r="E37" i="2" s="1"/>
  <c r="E38" i="2" a="1"/>
  <c r="E38" i="2" s="1"/>
  <c r="E39" i="2" a="1"/>
  <c r="E39" i="2" s="1"/>
  <c r="E40" i="2" a="1"/>
  <c r="E40" i="2" s="1"/>
  <c r="E41" i="2" a="1"/>
  <c r="E41" i="2" s="1"/>
  <c r="E42" i="2" a="1"/>
  <c r="E42" i="2" s="1"/>
  <c r="E43" i="2" a="1"/>
  <c r="E43" i="2" s="1"/>
  <c r="E44" i="2" a="1"/>
  <c r="E44" i="2" s="1"/>
  <c r="E45" i="2" a="1"/>
  <c r="E45" i="2" s="1"/>
  <c r="E46" i="2" a="1"/>
  <c r="E46" i="2" s="1"/>
  <c r="E47" i="2" a="1"/>
  <c r="E47" i="2" s="1"/>
  <c r="E48" i="2" a="1"/>
  <c r="E48" i="2" s="1"/>
  <c r="E49" i="2" a="1"/>
  <c r="E49" i="2" s="1"/>
  <c r="E50" i="2" a="1"/>
  <c r="E50" i="2" s="1"/>
  <c r="E51" i="2" a="1"/>
  <c r="E51" i="2" s="1"/>
  <c r="E52" i="2" a="1"/>
  <c r="E52" i="2" s="1"/>
  <c r="E53" i="2" a="1"/>
  <c r="E53" i="2" s="1"/>
  <c r="E54" i="2" a="1"/>
  <c r="E54" i="2" s="1"/>
  <c r="E55" i="2" a="1"/>
  <c r="E55" i="2" s="1"/>
  <c r="E56" i="2" a="1"/>
  <c r="E56" i="2" s="1"/>
  <c r="E57" i="2" a="1"/>
  <c r="E57" i="2" s="1"/>
  <c r="E58" i="2" a="1"/>
  <c r="E58" i="2" s="1"/>
  <c r="E59" i="2" a="1"/>
  <c r="E59" i="2" s="1"/>
  <c r="E60" i="2" a="1"/>
  <c r="E60" i="2" s="1"/>
  <c r="E61" i="2" a="1"/>
  <c r="E61" i="2" s="1"/>
  <c r="E62" i="2" a="1"/>
  <c r="E62" i="2" s="1"/>
  <c r="E63" i="2" a="1"/>
  <c r="E63" i="2" s="1"/>
  <c r="E64" i="2" a="1"/>
  <c r="E64" i="2" s="1"/>
  <c r="E65" i="2" a="1"/>
  <c r="E65" i="2" s="1"/>
  <c r="E66" i="2" a="1"/>
  <c r="E66" i="2" s="1"/>
  <c r="E67" i="2" a="1"/>
  <c r="E67" i="2" s="1"/>
  <c r="E68" i="2" a="1"/>
  <c r="E68" i="2" s="1"/>
  <c r="E69" i="2" a="1"/>
  <c r="E69" i="2" s="1"/>
  <c r="E70" i="2" a="1"/>
  <c r="E70" i="2" s="1"/>
  <c r="E71" i="2" a="1"/>
  <c r="E71" i="2" s="1"/>
  <c r="E72" i="2" a="1"/>
  <c r="E72" i="2" s="1"/>
  <c r="E73" i="2" a="1"/>
  <c r="E73" i="2" s="1"/>
  <c r="E74" i="2" a="1"/>
  <c r="E74" i="2" s="1"/>
  <c r="E75" i="2" a="1"/>
  <c r="E75" i="2" s="1"/>
  <c r="E76" i="2" a="1"/>
  <c r="E76" i="2" s="1"/>
  <c r="E77" i="2" a="1"/>
  <c r="E77" i="2" s="1"/>
  <c r="E78" i="2" a="1"/>
  <c r="E78" i="2" s="1"/>
  <c r="E79" i="2" a="1"/>
  <c r="E79" i="2" s="1"/>
  <c r="E80" i="2" a="1"/>
  <c r="E80" i="2" s="1"/>
  <c r="E81" i="2" a="1"/>
  <c r="E81" i="2" s="1"/>
  <c r="E82" i="2" a="1"/>
  <c r="E82" i="2" s="1"/>
  <c r="E83" i="2" a="1"/>
  <c r="E83" i="2" s="1"/>
  <c r="E84" i="2" a="1"/>
  <c r="E84" i="2" s="1"/>
  <c r="E85" i="2" a="1"/>
  <c r="E85" i="2" s="1"/>
  <c r="E86" i="2" a="1"/>
  <c r="E86" i="2" s="1"/>
  <c r="E87" i="2" a="1"/>
  <c r="E87" i="2" s="1"/>
  <c r="E88" i="2" a="1"/>
  <c r="E88" i="2" s="1"/>
  <c r="E89" i="2" a="1"/>
  <c r="E89" i="2" s="1"/>
  <c r="E90" i="2" a="1"/>
  <c r="E90" i="2" s="1"/>
  <c r="E91" i="2" a="1"/>
  <c r="E91" i="2" s="1"/>
  <c r="E92" i="2" a="1"/>
  <c r="E92" i="2" s="1"/>
  <c r="E93" i="2" a="1"/>
  <c r="E93" i="2" s="1"/>
  <c r="E94" i="2" a="1"/>
  <c r="E94" i="2" s="1"/>
  <c r="E95" i="2" a="1"/>
  <c r="E95" i="2" s="1"/>
  <c r="E96" i="2" a="1"/>
  <c r="E96" i="2" s="1"/>
  <c r="E97" i="2" a="1"/>
  <c r="E97" i="2" s="1"/>
  <c r="E98" i="2" a="1"/>
  <c r="E98" i="2" s="1"/>
  <c r="E99" i="2" a="1"/>
  <c r="E99" i="2" s="1"/>
  <c r="E100" i="2" a="1"/>
  <c r="E100" i="2" s="1"/>
  <c r="E101" i="2" a="1"/>
  <c r="E101" i="2" s="1"/>
  <c r="E102" i="2" a="1"/>
  <c r="E102" i="2" s="1"/>
  <c r="E103" i="2" a="1"/>
  <c r="E103" i="2" s="1"/>
  <c r="E104" i="2" a="1"/>
  <c r="E104" i="2" s="1"/>
  <c r="E105" i="2" a="1"/>
  <c r="E105" i="2" s="1"/>
  <c r="E106" i="2" a="1"/>
  <c r="E106" i="2" s="1"/>
  <c r="E107" i="2" a="1"/>
  <c r="E107" i="2" s="1"/>
  <c r="E108" i="2" a="1"/>
  <c r="E108" i="2" s="1"/>
  <c r="E109" i="2" a="1"/>
  <c r="E109" i="2" s="1"/>
  <c r="E110" i="2" a="1"/>
  <c r="E110" i="2" s="1"/>
  <c r="E111" i="2" a="1"/>
  <c r="E111" i="2" s="1"/>
  <c r="E112" i="2" a="1"/>
  <c r="E112" i="2" s="1"/>
  <c r="E113" i="2" a="1"/>
  <c r="E113" i="2" s="1"/>
  <c r="E114" i="2" a="1"/>
  <c r="E114" i="2" s="1"/>
  <c r="E115" i="2" a="1"/>
  <c r="E115" i="2" s="1"/>
  <c r="E116" i="2" a="1"/>
  <c r="E116" i="2" s="1"/>
  <c r="E117" i="2" a="1"/>
  <c r="E117" i="2" s="1"/>
  <c r="E118" i="2" a="1"/>
  <c r="E118" i="2" s="1"/>
  <c r="E119" i="2" a="1"/>
  <c r="E119" i="2" s="1"/>
  <c r="E120" i="2" a="1"/>
  <c r="E120" i="2" s="1"/>
  <c r="E121" i="2" a="1"/>
  <c r="E121" i="2" s="1"/>
  <c r="E122" i="2" a="1"/>
  <c r="E122" i="2" s="1"/>
  <c r="E123" i="2" a="1"/>
  <c r="E123" i="2" s="1"/>
  <c r="E124" i="2" a="1"/>
  <c r="E124" i="2" s="1"/>
  <c r="E125" i="2" a="1"/>
  <c r="E125" i="2" s="1"/>
  <c r="E126" i="2" a="1"/>
  <c r="E126" i="2" s="1"/>
  <c r="E127" i="2" a="1"/>
  <c r="E127" i="2" s="1"/>
  <c r="E128" i="2" a="1"/>
  <c r="E128" i="2" s="1"/>
  <c r="E129" i="2" a="1"/>
  <c r="E129" i="2" s="1"/>
  <c r="E130" i="2" a="1"/>
  <c r="E130" i="2" s="1"/>
  <c r="E131" i="2" a="1"/>
  <c r="E131" i="2" s="1"/>
  <c r="E132" i="2" a="1"/>
  <c r="E132" i="2" s="1"/>
  <c r="E133" i="2" a="1"/>
  <c r="E133" i="2" s="1"/>
  <c r="E134" i="2" a="1"/>
  <c r="E134" i="2" s="1"/>
  <c r="E135" i="2" a="1"/>
  <c r="E135" i="2" s="1"/>
  <c r="E136" i="2" a="1"/>
  <c r="E136" i="2" s="1"/>
  <c r="E137" i="2" a="1"/>
  <c r="E137" i="2" s="1"/>
  <c r="E138" i="2" a="1"/>
  <c r="E138" i="2" s="1"/>
  <c r="E139" i="2" a="1"/>
  <c r="E139" i="2" s="1"/>
  <c r="E140" i="2" a="1"/>
  <c r="E140" i="2" s="1"/>
  <c r="E141" i="2" a="1"/>
  <c r="E141" i="2" s="1"/>
  <c r="E142" i="2" a="1"/>
  <c r="E142" i="2" s="1"/>
  <c r="E143" i="2" a="1"/>
  <c r="E143" i="2" s="1"/>
  <c r="E144" i="2" a="1"/>
  <c r="E144" i="2" s="1"/>
  <c r="E145" i="2" a="1"/>
  <c r="E145" i="2" s="1"/>
  <c r="E146" i="2" a="1"/>
  <c r="E146" i="2" s="1"/>
  <c r="E147" i="2" a="1"/>
  <c r="E147" i="2" s="1"/>
  <c r="E148" i="2" a="1"/>
  <c r="E148" i="2" s="1"/>
  <c r="E149" i="2" a="1"/>
  <c r="E149" i="2" s="1"/>
  <c r="E150" i="2" a="1"/>
  <c r="E150" i="2" s="1"/>
  <c r="E151" i="2" a="1"/>
  <c r="E151" i="2" s="1"/>
  <c r="E152" i="2" a="1"/>
  <c r="E152" i="2" s="1"/>
  <c r="E153" i="2" a="1"/>
  <c r="E153" i="2" s="1"/>
  <c r="E154" i="2" a="1"/>
  <c r="E154" i="2" s="1"/>
  <c r="E155" i="2" a="1"/>
  <c r="E155" i="2" s="1"/>
  <c r="E156" i="2" a="1"/>
  <c r="E156" i="2" s="1"/>
  <c r="E157" i="2" a="1"/>
  <c r="E157" i="2" s="1"/>
  <c r="E158" i="2" a="1"/>
  <c r="E158" i="2" s="1"/>
  <c r="E159" i="2" a="1"/>
  <c r="E159" i="2" s="1"/>
  <c r="E160" i="2" a="1"/>
  <c r="E160" i="2" s="1"/>
  <c r="E161" i="2" a="1"/>
  <c r="E161" i="2" s="1"/>
  <c r="E162" i="2" a="1"/>
  <c r="E162" i="2" s="1"/>
  <c r="E163" i="2" a="1"/>
  <c r="E163" i="2" s="1"/>
  <c r="E164" i="2" a="1"/>
  <c r="E164" i="2" s="1"/>
  <c r="E165" i="2" a="1"/>
  <c r="E165" i="2" s="1"/>
  <c r="E166" i="2" a="1"/>
  <c r="E166" i="2" s="1"/>
  <c r="E167" i="2" a="1"/>
  <c r="E167" i="2" s="1"/>
  <c r="E168" i="2" a="1"/>
  <c r="E168" i="2" s="1"/>
  <c r="E169" i="2" a="1"/>
  <c r="E169" i="2" s="1"/>
  <c r="E170" i="2" a="1"/>
  <c r="E170" i="2" s="1"/>
  <c r="E171" i="2" a="1"/>
  <c r="E171" i="2" s="1"/>
  <c r="E172" i="2" a="1"/>
  <c r="E172" i="2" s="1"/>
  <c r="E173" i="2" a="1"/>
  <c r="E173" i="2" s="1"/>
  <c r="E174" i="2" a="1"/>
  <c r="E174" i="2" s="1"/>
  <c r="E175" i="2" a="1"/>
  <c r="E175" i="2" s="1"/>
  <c r="E176" i="2" a="1"/>
  <c r="E176" i="2" s="1"/>
  <c r="E177" i="2" a="1"/>
  <c r="E177" i="2" s="1"/>
  <c r="E178" i="2" a="1"/>
  <c r="E178" i="2" s="1"/>
  <c r="E179" i="2" a="1"/>
  <c r="E179" i="2" s="1"/>
  <c r="E180" i="2" a="1"/>
  <c r="E180" i="2" s="1"/>
  <c r="E181" i="2" a="1"/>
  <c r="E181" i="2" s="1"/>
  <c r="E182" i="2" a="1"/>
  <c r="E182" i="2" s="1"/>
  <c r="E183" i="2" a="1"/>
  <c r="E183" i="2" s="1"/>
  <c r="E184" i="2" a="1"/>
  <c r="E184" i="2" s="1"/>
  <c r="E185" i="2" a="1"/>
  <c r="E185" i="2" s="1"/>
  <c r="E186" i="2" a="1"/>
  <c r="E186" i="2" s="1"/>
  <c r="E187" i="2" a="1"/>
  <c r="E187" i="2" s="1"/>
  <c r="E188" i="2" a="1"/>
  <c r="E188" i="2" s="1"/>
  <c r="E189" i="2" a="1"/>
  <c r="E189" i="2" s="1"/>
  <c r="E190" i="2" a="1"/>
  <c r="E190" i="2" s="1"/>
  <c r="E191" i="2" a="1"/>
  <c r="E191" i="2" s="1"/>
  <c r="E192" i="2" a="1"/>
  <c r="E192" i="2" s="1"/>
  <c r="E193" i="2" a="1"/>
  <c r="E193" i="2" s="1"/>
  <c r="E194" i="2" a="1"/>
  <c r="E194" i="2" s="1"/>
  <c r="E195" i="2" a="1"/>
  <c r="E195" i="2" s="1"/>
  <c r="E196" i="2" a="1"/>
  <c r="E196" i="2" s="1"/>
  <c r="E197" i="2" a="1"/>
  <c r="E197" i="2" s="1"/>
  <c r="E198" i="2" a="1"/>
  <c r="E198" i="2" s="1"/>
  <c r="E199" i="2" a="1"/>
  <c r="E199" i="2" s="1"/>
  <c r="E200" i="2" a="1"/>
  <c r="E200" i="2" s="1"/>
  <c r="E201" i="2" a="1"/>
  <c r="E201" i="2" s="1"/>
  <c r="E202" i="2" a="1"/>
  <c r="E202" i="2" s="1"/>
  <c r="E203" i="2" a="1"/>
  <c r="E203" i="2" s="1"/>
  <c r="E204" i="2" a="1"/>
  <c r="E204" i="2" s="1"/>
  <c r="E205" i="2" a="1"/>
  <c r="E205" i="2" s="1"/>
  <c r="E206" i="2" a="1"/>
  <c r="E206" i="2" s="1"/>
  <c r="E207" i="2" a="1"/>
  <c r="E207" i="2" s="1"/>
  <c r="E208" i="2" a="1"/>
  <c r="E208" i="2" s="1"/>
  <c r="E209" i="2" a="1"/>
  <c r="E209" i="2" s="1"/>
  <c r="E210" i="2" a="1"/>
  <c r="E210" i="2" s="1"/>
  <c r="E211" i="2" a="1"/>
  <c r="E211" i="2" s="1"/>
  <c r="E212" i="2" a="1"/>
  <c r="E212" i="2" s="1"/>
  <c r="E213" i="2" a="1"/>
  <c r="E213" i="2" s="1"/>
  <c r="E214" i="2" a="1"/>
  <c r="E214" i="2" s="1"/>
  <c r="E215" i="2" a="1"/>
  <c r="E215" i="2" s="1"/>
  <c r="E216" i="2" a="1"/>
  <c r="E216" i="2" s="1"/>
  <c r="E217" i="2" a="1"/>
  <c r="E217" i="2" s="1"/>
  <c r="E218" i="2" a="1"/>
  <c r="E218" i="2" s="1"/>
  <c r="E219" i="2" a="1"/>
  <c r="E219" i="2" s="1"/>
  <c r="E220" i="2" a="1"/>
  <c r="E220" i="2" s="1"/>
  <c r="E221" i="2" a="1"/>
  <c r="E221" i="2" s="1"/>
  <c r="E222" i="2" a="1"/>
  <c r="E222" i="2" s="1"/>
  <c r="E223" i="2" a="1"/>
  <c r="E223" i="2" s="1"/>
  <c r="E224" i="2" a="1"/>
  <c r="E224" i="2" s="1"/>
  <c r="E225" i="2" a="1"/>
  <c r="E225" i="2" s="1"/>
  <c r="E226" i="2" a="1"/>
  <c r="E226" i="2" s="1"/>
  <c r="E227" i="2" a="1"/>
  <c r="E227" i="2" s="1"/>
  <c r="E228" i="2" a="1"/>
  <c r="E228" i="2" s="1"/>
  <c r="E229" i="2" a="1"/>
  <c r="E229" i="2" s="1"/>
  <c r="E230" i="2" a="1"/>
  <c r="E230" i="2" s="1"/>
  <c r="E231" i="2" a="1"/>
  <c r="E231" i="2" s="1"/>
  <c r="E232" i="2" a="1"/>
  <c r="E232" i="2" s="1"/>
  <c r="E233" i="2" a="1"/>
  <c r="E233" i="2" s="1"/>
  <c r="E234" i="2" a="1"/>
  <c r="E234" i="2" s="1"/>
  <c r="E235" i="2" a="1"/>
  <c r="E235" i="2" s="1"/>
  <c r="E236" i="2" a="1"/>
  <c r="E236" i="2" s="1"/>
  <c r="E237" i="2" a="1"/>
  <c r="E237" i="2" s="1"/>
  <c r="E238" i="2" a="1"/>
  <c r="E238" i="2" s="1"/>
  <c r="E239" i="2" a="1"/>
  <c r="E239" i="2" s="1"/>
  <c r="E240" i="2" a="1"/>
  <c r="E240" i="2" s="1"/>
  <c r="E241" i="2" a="1"/>
  <c r="E241" i="2" s="1"/>
  <c r="E242" i="2" a="1"/>
  <c r="E242" i="2" s="1"/>
  <c r="E243" i="2" a="1"/>
  <c r="E243" i="2" s="1"/>
  <c r="E244" i="2" a="1"/>
  <c r="E244" i="2" s="1"/>
  <c r="E245" i="2" a="1"/>
  <c r="E245" i="2" s="1"/>
  <c r="E246" i="2" a="1"/>
  <c r="E246" i="2" s="1"/>
  <c r="E247" i="2" a="1"/>
  <c r="E247" i="2" s="1"/>
  <c r="E248" i="2" a="1"/>
  <c r="E248" i="2" s="1"/>
  <c r="E249" i="2" a="1"/>
  <c r="E249" i="2" s="1"/>
  <c r="E250" i="2" a="1"/>
  <c r="E250" i="2" s="1"/>
  <c r="E251" i="2" a="1"/>
  <c r="E251" i="2" s="1"/>
  <c r="E252" i="2" a="1"/>
  <c r="E252" i="2" s="1"/>
  <c r="E253" i="2" a="1"/>
  <c r="E253" i="2" s="1"/>
  <c r="E254" i="2" a="1"/>
  <c r="E254" i="2" s="1"/>
  <c r="E255" i="2" a="1"/>
  <c r="E255" i="2" s="1"/>
  <c r="E256" i="2" a="1"/>
  <c r="E256" i="2" s="1"/>
  <c r="E257" i="2" a="1"/>
  <c r="E257" i="2" s="1"/>
  <c r="E258" i="2" a="1"/>
  <c r="E258" i="2" s="1"/>
  <c r="E259" i="2" a="1"/>
  <c r="E259" i="2" s="1"/>
  <c r="E260" i="2" a="1"/>
  <c r="E260" i="2" s="1"/>
  <c r="E261" i="2" a="1"/>
  <c r="E261" i="2" s="1"/>
  <c r="E262" i="2" a="1"/>
  <c r="E262" i="2" s="1"/>
  <c r="E263" i="2" a="1"/>
  <c r="E263" i="2" s="1"/>
  <c r="E264" i="2" a="1"/>
  <c r="E264" i="2" s="1"/>
  <c r="E265" i="2" a="1"/>
  <c r="E265" i="2" s="1"/>
  <c r="E266" i="2" a="1"/>
  <c r="E266" i="2" s="1"/>
  <c r="E267" i="2" a="1"/>
  <c r="E267" i="2" s="1"/>
  <c r="E268" i="2" a="1"/>
  <c r="E268" i="2" s="1"/>
  <c r="E269" i="2" a="1"/>
  <c r="E269" i="2" s="1"/>
  <c r="E270" i="2" a="1"/>
  <c r="E270" i="2" s="1"/>
  <c r="E271" i="2" a="1"/>
  <c r="E271" i="2" s="1"/>
  <c r="E272" i="2" a="1"/>
  <c r="E272" i="2" s="1"/>
  <c r="E273" i="2" a="1"/>
  <c r="E273" i="2" s="1"/>
  <c r="E274" i="2" a="1"/>
  <c r="E274" i="2" s="1"/>
  <c r="E275" i="2" a="1"/>
  <c r="E275" i="2" s="1"/>
  <c r="E276" i="2" a="1"/>
  <c r="E276" i="2" s="1"/>
  <c r="E277" i="2" a="1"/>
  <c r="E277" i="2" s="1"/>
  <c r="E278" i="2" a="1"/>
  <c r="E278" i="2" s="1"/>
  <c r="E279" i="2" a="1"/>
  <c r="E279" i="2" s="1"/>
  <c r="E280" i="2" a="1"/>
  <c r="E280" i="2" s="1"/>
  <c r="E281" i="2" a="1"/>
  <c r="E281" i="2" s="1"/>
  <c r="E282" i="2" a="1"/>
  <c r="E282" i="2" s="1"/>
  <c r="E283" i="2" a="1"/>
  <c r="E283" i="2" s="1"/>
  <c r="E284" i="2" a="1"/>
  <c r="E284" i="2" s="1"/>
  <c r="E285" i="2" a="1"/>
  <c r="E285" i="2" s="1"/>
  <c r="E286" i="2" a="1"/>
  <c r="E286" i="2" s="1"/>
  <c r="E287" i="2" a="1"/>
  <c r="E287" i="2" s="1"/>
  <c r="E288" i="2" a="1"/>
  <c r="E288" i="2" s="1"/>
  <c r="E289" i="2" a="1"/>
  <c r="E289" i="2" s="1"/>
  <c r="E290" i="2" a="1"/>
  <c r="E290" i="2" s="1"/>
  <c r="E291" i="2" a="1"/>
  <c r="E291" i="2" s="1"/>
  <c r="E292" i="2" a="1"/>
  <c r="E292" i="2" s="1"/>
  <c r="E293" i="2" a="1"/>
  <c r="E293" i="2" s="1"/>
  <c r="E294" i="2" a="1"/>
  <c r="E294" i="2" s="1"/>
  <c r="E295" i="2" a="1"/>
  <c r="E295" i="2" s="1"/>
  <c r="E296" i="2" a="1"/>
  <c r="E296" i="2" s="1"/>
  <c r="E297" i="2" a="1"/>
  <c r="E297" i="2" s="1"/>
  <c r="E298" i="2" a="1"/>
  <c r="E298" i="2" s="1"/>
  <c r="E299" i="2" a="1"/>
  <c r="E299" i="2" s="1"/>
  <c r="E300" i="2" a="1"/>
  <c r="E300" i="2" s="1"/>
  <c r="E301" i="2" a="1"/>
  <c r="E301" i="2" s="1"/>
  <c r="E302" i="2" a="1"/>
  <c r="E302" i="2" s="1"/>
  <c r="E303" i="2" a="1"/>
  <c r="E303" i="2" s="1"/>
  <c r="E304" i="2" a="1"/>
  <c r="E304" i="2" s="1"/>
  <c r="E305" i="2" a="1"/>
  <c r="E305" i="2" s="1"/>
  <c r="E306" i="2" a="1"/>
  <c r="E306" i="2" s="1"/>
  <c r="E307" i="2" a="1"/>
  <c r="E307" i="2" s="1"/>
  <c r="E308" i="2" a="1"/>
  <c r="E308" i="2" s="1"/>
  <c r="E309" i="2" a="1"/>
  <c r="E309" i="2" s="1"/>
  <c r="E310" i="2" a="1"/>
  <c r="E310" i="2" s="1"/>
  <c r="E311" i="2" a="1"/>
  <c r="E311" i="2" s="1"/>
  <c r="E312" i="2" a="1"/>
  <c r="E312" i="2" s="1"/>
  <c r="E313" i="2" a="1"/>
  <c r="E313" i="2" s="1"/>
  <c r="E314" i="2" a="1"/>
  <c r="E314" i="2" s="1"/>
  <c r="E315" i="2" a="1"/>
  <c r="E315" i="2" s="1"/>
  <c r="E316" i="2" a="1"/>
  <c r="E316" i="2" s="1"/>
  <c r="E317" i="2" a="1"/>
  <c r="E317" i="2" s="1"/>
  <c r="E318" i="2" a="1"/>
  <c r="E318" i="2" s="1"/>
  <c r="E319" i="2" a="1"/>
  <c r="E319" i="2" s="1"/>
  <c r="E320" i="2" a="1"/>
  <c r="E320" i="2" s="1"/>
  <c r="E321" i="2" a="1"/>
  <c r="E321" i="2" s="1"/>
  <c r="E322" i="2" a="1"/>
  <c r="E322" i="2" s="1"/>
  <c r="E323" i="2" a="1"/>
  <c r="E323" i="2" s="1"/>
  <c r="E324" i="2" a="1"/>
  <c r="E324" i="2" s="1"/>
  <c r="E325" i="2" a="1"/>
  <c r="E325" i="2" s="1"/>
  <c r="E326" i="2" a="1"/>
  <c r="E326" i="2" s="1"/>
  <c r="E327" i="2" a="1"/>
  <c r="E327" i="2" s="1"/>
  <c r="E328" i="2" a="1"/>
  <c r="E328" i="2" s="1"/>
  <c r="E329" i="2" a="1"/>
  <c r="E329" i="2" s="1"/>
  <c r="E330" i="2" a="1"/>
  <c r="E330" i="2" s="1"/>
  <c r="E331" i="2" a="1"/>
  <c r="E331" i="2" s="1"/>
  <c r="E332" i="2" a="1"/>
  <c r="E332" i="2" s="1"/>
  <c r="E333" i="2" a="1"/>
  <c r="E333" i="2" s="1"/>
  <c r="E334" i="2" a="1"/>
  <c r="E334" i="2" s="1"/>
  <c r="E335" i="2" a="1"/>
  <c r="E335" i="2" s="1"/>
  <c r="E336" i="2" a="1"/>
  <c r="E336" i="2" s="1"/>
  <c r="E337" i="2" a="1"/>
  <c r="E337" i="2" s="1"/>
  <c r="E338" i="2" a="1"/>
  <c r="E338" i="2" s="1"/>
  <c r="E339" i="2" a="1"/>
  <c r="E339" i="2" s="1"/>
  <c r="E340" i="2" a="1"/>
  <c r="E340" i="2" s="1"/>
  <c r="E341" i="2" a="1"/>
  <c r="E341" i="2" s="1"/>
  <c r="E342" i="2" a="1"/>
  <c r="E342" i="2" s="1"/>
  <c r="E343" i="2" a="1"/>
  <c r="E343" i="2" s="1"/>
  <c r="E344" i="2" a="1"/>
  <c r="E344" i="2" s="1"/>
  <c r="E345" i="2" a="1"/>
  <c r="E345" i="2" s="1"/>
  <c r="E346" i="2" a="1"/>
  <c r="E346" i="2" s="1"/>
  <c r="E347" i="2" a="1"/>
  <c r="E347" i="2" s="1"/>
  <c r="E348" i="2" a="1"/>
  <c r="E348" i="2" s="1"/>
  <c r="E349" i="2" a="1"/>
  <c r="E349" i="2" s="1"/>
  <c r="E350" i="2" a="1"/>
  <c r="E350" i="2" s="1"/>
  <c r="E351" i="2" a="1"/>
  <c r="E351" i="2" s="1"/>
  <c r="E352" i="2" a="1"/>
  <c r="E352" i="2" s="1"/>
  <c r="E353" i="2" a="1"/>
  <c r="E353" i="2" s="1"/>
  <c r="E354" i="2" a="1"/>
  <c r="E354" i="2" s="1"/>
  <c r="E355" i="2" a="1"/>
  <c r="E355" i="2" s="1"/>
  <c r="E356" i="2" a="1"/>
  <c r="E356" i="2" s="1"/>
  <c r="E357" i="2" a="1"/>
  <c r="E357" i="2" s="1"/>
  <c r="E358" i="2" a="1"/>
  <c r="E358" i="2" s="1"/>
  <c r="E359" i="2" a="1"/>
  <c r="E359" i="2" s="1"/>
  <c r="E360" i="2" a="1"/>
  <c r="E360" i="2" s="1"/>
  <c r="E361" i="2" a="1"/>
  <c r="E361" i="2" s="1"/>
  <c r="E362" i="2" a="1"/>
  <c r="E362" i="2" s="1"/>
  <c r="E363" i="2" a="1"/>
  <c r="E363" i="2" s="1"/>
  <c r="E364" i="2" a="1"/>
  <c r="E364" i="2" s="1"/>
  <c r="E365" i="2" a="1"/>
  <c r="E365" i="2" s="1"/>
  <c r="E366" i="2" a="1"/>
  <c r="E366" i="2" s="1"/>
  <c r="E367" i="2" a="1"/>
  <c r="E367" i="2" s="1"/>
  <c r="E368" i="2" a="1"/>
  <c r="E368" i="2" s="1"/>
  <c r="E369" i="2" a="1"/>
  <c r="E369" i="2" s="1"/>
  <c r="E370" i="2" a="1"/>
  <c r="E370" i="2" s="1"/>
  <c r="E371" i="2" a="1"/>
  <c r="E371" i="2" s="1"/>
  <c r="E372" i="2" a="1"/>
  <c r="E372" i="2" s="1"/>
  <c r="E373" i="2" a="1"/>
  <c r="E373" i="2" s="1"/>
  <c r="E374" i="2" a="1"/>
  <c r="E374" i="2" s="1"/>
  <c r="E375" i="2" a="1"/>
  <c r="E375" i="2" s="1"/>
  <c r="E376" i="2" a="1"/>
  <c r="E376" i="2" s="1"/>
  <c r="E377" i="2" a="1"/>
  <c r="E377" i="2" s="1"/>
  <c r="E378" i="2" a="1"/>
  <c r="E378" i="2" s="1"/>
  <c r="E379" i="2" a="1"/>
  <c r="E379" i="2" s="1"/>
  <c r="E380" i="2" a="1"/>
  <c r="E380" i="2" s="1"/>
  <c r="E381" i="2" a="1"/>
  <c r="E381" i="2" s="1"/>
  <c r="E382" i="2" a="1"/>
  <c r="E382" i="2" s="1"/>
  <c r="E383" i="2" a="1"/>
  <c r="E383" i="2" s="1"/>
  <c r="E384" i="2" a="1"/>
  <c r="E384" i="2" s="1"/>
  <c r="E385" i="2" a="1"/>
  <c r="E385" i="2" s="1"/>
  <c r="E386" i="2" a="1"/>
  <c r="E386" i="2" s="1"/>
  <c r="E387" i="2" a="1"/>
  <c r="E387" i="2" s="1"/>
  <c r="E388" i="2" a="1"/>
  <c r="E388" i="2" s="1"/>
  <c r="E389" i="2" a="1"/>
  <c r="E389" i="2" s="1"/>
  <c r="E390" i="2" a="1"/>
  <c r="E390" i="2" s="1"/>
  <c r="E391" i="2" a="1"/>
  <c r="E391" i="2" s="1"/>
  <c r="E392" i="2" a="1"/>
  <c r="E392" i="2" s="1"/>
  <c r="E393" i="2" a="1"/>
  <c r="E393" i="2" s="1"/>
  <c r="E394" i="2" a="1"/>
  <c r="E394" i="2" s="1"/>
  <c r="E395" i="2" a="1"/>
  <c r="E395" i="2" s="1"/>
  <c r="E396" i="2" a="1"/>
  <c r="E396" i="2" s="1"/>
  <c r="E397" i="2" a="1"/>
  <c r="E397" i="2" s="1"/>
  <c r="E398" i="2" a="1"/>
  <c r="E398" i="2" s="1"/>
  <c r="E399" i="2" a="1"/>
  <c r="E399" i="2" s="1"/>
  <c r="E400" i="2" a="1"/>
  <c r="E400" i="2" s="1"/>
  <c r="E401" i="2" a="1"/>
  <c r="E401" i="2" s="1"/>
  <c r="E402" i="2" a="1"/>
  <c r="E402" i="2" s="1"/>
  <c r="E403" i="2" a="1"/>
  <c r="E403" i="2" s="1"/>
  <c r="E404" i="2" a="1"/>
  <c r="E404" i="2" s="1"/>
  <c r="E405" i="2" a="1"/>
  <c r="E405" i="2" s="1"/>
  <c r="E406" i="2" a="1"/>
  <c r="E406" i="2" s="1"/>
  <c r="E407" i="2" a="1"/>
  <c r="E407" i="2" s="1"/>
  <c r="E408" i="2" a="1"/>
  <c r="E408" i="2" s="1"/>
  <c r="E409" i="2" a="1"/>
  <c r="E409" i="2" s="1"/>
  <c r="E410" i="2" a="1"/>
  <c r="E410" i="2" s="1"/>
  <c r="E411" i="2" a="1"/>
  <c r="E411" i="2" s="1"/>
  <c r="E412" i="2" a="1"/>
  <c r="E412" i="2" s="1"/>
  <c r="E413" i="2" a="1"/>
  <c r="E413" i="2" s="1"/>
  <c r="E414" i="2" a="1"/>
  <c r="E414" i="2" s="1"/>
  <c r="E415" i="2" a="1"/>
  <c r="E415" i="2" s="1"/>
  <c r="E416" i="2" a="1"/>
  <c r="E416" i="2" s="1"/>
  <c r="E417" i="2" a="1"/>
  <c r="E417" i="2" s="1"/>
  <c r="E418" i="2" a="1"/>
  <c r="E418" i="2" s="1"/>
  <c r="E419" i="2" a="1"/>
  <c r="E419" i="2" s="1"/>
  <c r="E420" i="2" a="1"/>
  <c r="E420" i="2" s="1"/>
  <c r="E421" i="2" a="1"/>
  <c r="E421" i="2" s="1"/>
  <c r="E422" i="2" a="1"/>
  <c r="E422" i="2" s="1"/>
  <c r="E423" i="2" a="1"/>
  <c r="E423" i="2" s="1"/>
  <c r="E424" i="2" a="1"/>
  <c r="E424" i="2" s="1"/>
  <c r="E425" i="2" a="1"/>
  <c r="E425" i="2" s="1"/>
  <c r="E426" i="2" a="1"/>
  <c r="E426" i="2" s="1"/>
  <c r="E427" i="2" a="1"/>
  <c r="E427" i="2" s="1"/>
  <c r="E428" i="2" a="1"/>
  <c r="E428" i="2" s="1"/>
  <c r="E429" i="2" a="1"/>
  <c r="E429" i="2" s="1"/>
  <c r="E430" i="2" a="1"/>
  <c r="E430" i="2" s="1"/>
  <c r="E431" i="2" a="1"/>
  <c r="E431" i="2" s="1"/>
  <c r="E432" i="2" a="1"/>
  <c r="E432" i="2" s="1"/>
  <c r="E433" i="2" a="1"/>
  <c r="E433" i="2" s="1"/>
  <c r="E434" i="2" a="1"/>
  <c r="E434" i="2" s="1"/>
  <c r="E435" i="2" a="1"/>
  <c r="E435" i="2" s="1"/>
  <c r="E436" i="2" a="1"/>
  <c r="E436" i="2" s="1"/>
  <c r="E437" i="2" a="1"/>
  <c r="E437" i="2" s="1"/>
  <c r="E438" i="2" a="1"/>
  <c r="E438" i="2" s="1"/>
  <c r="E439" i="2" a="1"/>
  <c r="E439" i="2" s="1"/>
  <c r="E440" i="2" a="1"/>
  <c r="E440" i="2" s="1"/>
  <c r="E441" i="2" a="1"/>
  <c r="E441" i="2" s="1"/>
  <c r="E442" i="2" a="1"/>
  <c r="E442" i="2" s="1"/>
  <c r="E443" i="2" a="1"/>
  <c r="E443" i="2" s="1"/>
  <c r="E444" i="2" a="1"/>
  <c r="E444" i="2" s="1"/>
  <c r="E445" i="2" a="1"/>
  <c r="E445" i="2" s="1"/>
  <c r="E446" i="2" a="1"/>
  <c r="E446" i="2" s="1"/>
  <c r="E447" i="2" a="1"/>
  <c r="E447" i="2" s="1"/>
  <c r="E448" i="2" a="1"/>
  <c r="E448" i="2" s="1"/>
  <c r="E449" i="2" a="1"/>
  <c r="E449" i="2" s="1"/>
  <c r="E450" i="2" a="1"/>
  <c r="E450" i="2" s="1"/>
  <c r="E451" i="2" a="1"/>
  <c r="E451" i="2" s="1"/>
  <c r="E452" i="2" a="1"/>
  <c r="E452" i="2" s="1"/>
  <c r="E453" i="2" a="1"/>
  <c r="E453" i="2" s="1"/>
  <c r="E454" i="2" a="1"/>
  <c r="E454" i="2" s="1"/>
  <c r="E455" i="2" a="1"/>
  <c r="E455" i="2" s="1"/>
  <c r="E456" i="2" a="1"/>
  <c r="E456" i="2" s="1"/>
  <c r="E457" i="2" a="1"/>
  <c r="E457" i="2" s="1"/>
  <c r="E458" i="2" a="1"/>
  <c r="E458" i="2" s="1"/>
  <c r="E459" i="2" a="1"/>
  <c r="E459" i="2" s="1"/>
  <c r="E460" i="2" a="1"/>
  <c r="E460" i="2" s="1"/>
  <c r="E461" i="2" a="1"/>
  <c r="E461" i="2" s="1"/>
  <c r="E462" i="2" a="1"/>
  <c r="E462" i="2" s="1"/>
  <c r="E463" i="2" a="1"/>
  <c r="E463" i="2" s="1"/>
  <c r="E464" i="2" a="1"/>
  <c r="E464" i="2" s="1"/>
  <c r="E465" i="2" a="1"/>
  <c r="E465" i="2" s="1"/>
  <c r="E466" i="2" a="1"/>
  <c r="E466" i="2" s="1"/>
  <c r="E467" i="2" a="1"/>
  <c r="E467" i="2" s="1"/>
  <c r="E468" i="2" a="1"/>
  <c r="E468" i="2" s="1"/>
  <c r="E469" i="2" a="1"/>
  <c r="E469" i="2" s="1"/>
  <c r="E470" i="2" a="1"/>
  <c r="E470" i="2" s="1"/>
  <c r="E471" i="2" a="1"/>
  <c r="E471" i="2" s="1"/>
  <c r="E472" i="2" a="1"/>
  <c r="E472" i="2" s="1"/>
  <c r="E473" i="2" a="1"/>
  <c r="E473" i="2" s="1"/>
  <c r="E474" i="2" a="1"/>
  <c r="E474" i="2" s="1"/>
  <c r="E475" i="2" a="1"/>
  <c r="E475" i="2" s="1"/>
  <c r="E476" i="2" a="1"/>
  <c r="E476" i="2" s="1"/>
  <c r="E477" i="2" a="1"/>
  <c r="E477" i="2" s="1"/>
  <c r="E478" i="2" a="1"/>
  <c r="E478" i="2" s="1"/>
  <c r="E479" i="2" a="1"/>
  <c r="E479" i="2" s="1"/>
  <c r="E480" i="2" a="1"/>
  <c r="E480" i="2" s="1"/>
  <c r="E481" i="2" a="1"/>
  <c r="E481" i="2" s="1"/>
  <c r="E482" i="2" a="1"/>
  <c r="E482" i="2" s="1"/>
  <c r="E483" i="2" a="1"/>
  <c r="E483" i="2" s="1"/>
  <c r="E484" i="2" a="1"/>
  <c r="E484" i="2" s="1"/>
  <c r="E485" i="2" a="1"/>
  <c r="E485" i="2" s="1"/>
  <c r="E486" i="2" a="1"/>
  <c r="E486" i="2" s="1"/>
  <c r="E487" i="2" a="1"/>
  <c r="E487" i="2" s="1"/>
  <c r="E488" i="2" a="1"/>
  <c r="E488" i="2" s="1"/>
  <c r="E489" i="2" a="1"/>
  <c r="E489" i="2" s="1"/>
  <c r="E490" i="2" a="1"/>
  <c r="E490" i="2" s="1"/>
  <c r="E491" i="2" a="1"/>
  <c r="E491" i="2" s="1"/>
  <c r="E492" i="2" a="1"/>
  <c r="E492" i="2" s="1"/>
  <c r="E493" i="2" a="1"/>
  <c r="E493" i="2" s="1"/>
  <c r="E494" i="2" a="1"/>
  <c r="E494" i="2" s="1"/>
  <c r="E495" i="2" a="1"/>
  <c r="E495" i="2" s="1"/>
  <c r="E496" i="2" a="1"/>
  <c r="E496" i="2" s="1"/>
  <c r="E497" i="2" a="1"/>
  <c r="E497" i="2" s="1"/>
  <c r="E498" i="2" a="1"/>
  <c r="E498" i="2" s="1"/>
  <c r="E499" i="2" a="1"/>
  <c r="E499" i="2" s="1"/>
  <c r="E500" i="2" a="1"/>
  <c r="E500" i="2" s="1"/>
  <c r="S5" i="2"/>
  <c r="S4" i="2"/>
  <c r="S3" i="2"/>
  <c r="M5" i="2"/>
  <c r="M4" i="2"/>
  <c r="M3" i="2"/>
  <c r="Y35" i="2"/>
  <c r="Y34" i="2"/>
  <c r="Y33" i="2"/>
  <c r="Y32" i="2"/>
  <c r="Y21" i="2"/>
  <c r="Y22" i="2"/>
  <c r="Y26" i="2"/>
  <c r="Y25" i="2"/>
  <c r="Y24" i="2"/>
  <c r="Y23" i="2"/>
  <c r="Y17" i="2"/>
  <c r="Y16" i="2"/>
  <c r="Y15" i="2"/>
  <c r="Y14" i="2"/>
  <c r="Y13" i="2"/>
  <c r="Y12" i="2"/>
  <c r="Y3" i="2"/>
  <c r="Y8" i="2"/>
  <c r="Y7" i="2"/>
  <c r="Y6" i="2"/>
  <c r="Y5" i="2"/>
  <c r="Y4" i="2"/>
  <c r="M21" i="2" l="1"/>
  <c r="M22" i="2"/>
  <c r="M23" i="2"/>
  <c r="N21" i="2"/>
  <c r="N22" i="2"/>
  <c r="N23" i="2"/>
  <c r="O21" i="2"/>
  <c r="O22" i="2"/>
  <c r="O23" i="2"/>
  <c r="P21" i="2"/>
  <c r="P22" i="2"/>
  <c r="P23" i="2"/>
  <c r="M9" i="2"/>
  <c r="M11" i="2"/>
  <c r="M10" i="2"/>
  <c r="P10" i="2"/>
  <c r="O11" i="2"/>
  <c r="N9" i="2"/>
  <c r="O9" i="2"/>
  <c r="P9" i="2"/>
  <c r="N10" i="2"/>
  <c r="O10" i="2"/>
  <c r="N11" i="2"/>
  <c r="P1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<sst xmlns="http://schemas.openxmlformats.org/spreadsheetml/2006/main" count="161" uniqueCount="43">
  <si>
    <t>Caucasian</t>
  </si>
  <si>
    <t>American Indian</t>
  </si>
  <si>
    <t>African American</t>
  </si>
  <si>
    <t>Asian</t>
  </si>
  <si>
    <t>Hispanic</t>
  </si>
  <si>
    <t>Hawaiian / PI</t>
  </si>
  <si>
    <t>Students with 10-17 Absences</t>
  </si>
  <si>
    <t>Students with 18+ Absences</t>
  </si>
  <si>
    <t>Students with 5-9 Absences</t>
  </si>
  <si>
    <t>School</t>
  </si>
  <si>
    <t>Count</t>
  </si>
  <si>
    <t>Percentage</t>
  </si>
  <si>
    <t>Current School Year</t>
  </si>
  <si>
    <t>Students with 5-9 Unexcused Absences</t>
  </si>
  <si>
    <t>Students with 10-17 Unexcused Absences</t>
  </si>
  <si>
    <t>Students with 18+ Unexcused Absences</t>
  </si>
  <si>
    <t>Prior School Year</t>
  </si>
  <si>
    <t>Total</t>
  </si>
  <si>
    <t>https://unify.performancematters.com/core/report/bbcard/bbcard.jsp?idp=tn_clark_mont_cl&amp;report=1eAFNJ</t>
  </si>
  <si>
    <t xml:space="preserve">                   Creating This Report </t>
  </si>
  <si>
    <t>1. Open Performance Matters.</t>
  </si>
  <si>
    <t>2. Click on the appropriate link above.</t>
  </si>
  <si>
    <t>3. A Baseball Card report will open in Performance Matters.</t>
  </si>
  <si>
    <t>If any errors occur, please email:</t>
  </si>
  <si>
    <t>assessment@cmcss.net</t>
  </si>
  <si>
    <t xml:space="preserve">To print any report, highlight the cells you wish to print and select print selection. </t>
  </si>
  <si>
    <t>This link will open 4 numbered columns of data in Performance Matters.</t>
  </si>
  <si>
    <t xml:space="preserve">                               Attendance Report</t>
  </si>
  <si>
    <t xml:space="preserve">https://unify.performancematters.com/core/report/bbcard/bbcard.jsp?idp=tn_clark_mont_cl&amp;report=1eAFNJ </t>
  </si>
  <si>
    <t>5. After this report finishes opening click on download.</t>
  </si>
  <si>
    <t>6. Highlight all of the information in this baseball card report (control + A).</t>
  </si>
  <si>
    <t>7. Copy the highlighted text (control + C).</t>
  </si>
  <si>
    <t>8. Paste this content starting in the A1 cell of the Paste_Here tab of this document (control + V).</t>
  </si>
  <si>
    <t>9. Wait for the paste to complete.</t>
  </si>
  <si>
    <t>10. Click on the Dashboard tab to view your students' data.</t>
  </si>
  <si>
    <t>4. Add a Student Filter to limit the search to one specific school. If you do not limit the search to a specific school, the data will be incomplete.</t>
  </si>
  <si>
    <t>11. Save the spreadsheet as the school name and date pulled, example: school acrynom and date.</t>
  </si>
  <si>
    <t>All Absences</t>
  </si>
  <si>
    <t>Unexcused Absences</t>
  </si>
  <si>
    <t>PASTE HERE</t>
  </si>
  <si>
    <t>6th Grade</t>
  </si>
  <si>
    <t>7th Grade</t>
  </si>
  <si>
    <t>8th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</si>
</sst>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FreeSans"/>
    </font>
    <font>
      <sz val="10"/>
      <name val="FreeSans"/>
    </font>
    <font>
      <sz val="10"/>
      <color indexed="9"/>
      <name val="FreeSans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b/>
      <sz val="15"/>
      <color theme="1"/>
      <name val="Arial"/>
      <family val="2"/>
    </font>
    <font>
      <u/>
      <sz val="11"/>
      <color theme="10"/>
      <name val="Arial"/>
      <family val="2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name val="FreeSans"/>
    </font>
  </fonts>
  <fills count="4">
    <fill>
      <patternFill patternType="none"/>
    </fill>
    <fill>
      <patternFill patternType="gray125"/>
    </fill>
    <fill>
      <patternFill patternType="solid">
        <fgColor rgb="FF009A44"/>
        <bgColor indexed="64"/>
      </patternFill>
    </fill>
    <fill>
      <patternFill patternType="gray0625">
        <bgColor theme="8" tint="0.3999450666829432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10" fontId="0" fillId="0" borderId="1" xfId="0" applyNumberFormat="1" applyBorder="1"/>
    <xf numFmtId="0" fontId="1" fillId="0" borderId="1" xfId="0" applyFont="1" applyBorder="1"/>
    <xf numFmtId="0" fontId="0" fillId="0" borderId="0" xfId="0" applyFill="1"/>
    <xf numFmtId="0" fontId="6" fillId="0" borderId="1" xfId="1" applyFont="1" applyBorder="1" applyAlignment="1">
      <alignment horizontal="left"/>
    </xf>
    <xf numFmtId="0" fontId="0" fillId="0" borderId="0" xfId="0" applyFill="1" applyBorder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6" fillId="0" borderId="0" xfId="1" applyFont="1" applyFill="1" applyBorder="1" applyAlignment="1">
      <alignment horizontal="left"/>
    </xf>
    <xf numFmtId="0" fontId="0" fillId="2" borderId="0" xfId="0" applyFill="1" applyBorder="1"/>
    <xf numFmtId="0" fontId="7" fillId="0" borderId="0" xfId="1" applyFont="1" applyFill="1" applyAlignment="1">
      <alignment horizontal="left"/>
    </xf>
    <xf numFmtId="2" fontId="3" fillId="0" borderId="0" xfId="0" applyNumberFormat="1" applyFont="1" applyFill="1" applyAlignment="1">
      <alignment horizontal="left" wrapText="1"/>
    </xf>
    <xf numFmtId="2" fontId="7" fillId="0" borderId="0" xfId="1" applyNumberFormat="1" applyFont="1" applyFill="1" applyAlignment="1">
      <alignment horizontal="left"/>
    </xf>
    <xf numFmtId="2" fontId="7" fillId="0" borderId="0" xfId="1" applyNumberFormat="1" applyFont="1" applyFill="1" applyAlignment="1">
      <alignment horizontal="center"/>
    </xf>
    <xf numFmtId="2" fontId="7" fillId="0" borderId="0" xfId="1" applyNumberFormat="1" applyFont="1" applyFill="1"/>
    <xf numFmtId="2" fontId="3" fillId="0" borderId="0" xfId="1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0" fillId="0" borderId="0" xfId="0" applyNumberFormat="1" applyFill="1"/>
    <xf numFmtId="2" fontId="7" fillId="0" borderId="0" xfId="0" applyNumberFormat="1" applyFont="1" applyFill="1"/>
    <xf numFmtId="2" fontId="0" fillId="0" borderId="0" xfId="0" applyNumberFormat="1" applyFill="1" applyAlignment="1">
      <alignment wrapText="1"/>
    </xf>
    <xf numFmtId="0" fontId="5" fillId="0" borderId="0" xfId="1" applyFill="1" applyAlignment="1">
      <alignment horizontal="left"/>
    </xf>
    <xf numFmtId="2" fontId="5" fillId="0" borderId="0" xfId="1" applyNumberFormat="1" applyFill="1" applyAlignment="1">
      <alignment horizontal="left"/>
    </xf>
    <xf numFmtId="2" fontId="5" fillId="0" borderId="0" xfId="1" applyNumberFormat="1" applyFill="1" applyAlignment="1">
      <alignment horizontal="center"/>
    </xf>
    <xf numFmtId="2" fontId="5" fillId="0" borderId="0" xfId="1" applyNumberFormat="1" applyFill="1"/>
    <xf numFmtId="2" fontId="4" fillId="0" borderId="0" xfId="1" applyNumberFormat="1" applyFont="1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1" fillId="0" borderId="12" xfId="0" applyFont="1" applyBorder="1"/>
    <xf numFmtId="0" fontId="0" fillId="0" borderId="13" xfId="0" applyBorder="1"/>
    <xf numFmtId="0" fontId="1" fillId="0" borderId="14" xfId="0" applyFont="1" applyBorder="1"/>
    <xf numFmtId="0" fontId="0" fillId="0" borderId="15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10" fontId="0" fillId="0" borderId="0" xfId="0" applyNumberFormat="1" applyBorder="1"/>
    <xf numFmtId="0" fontId="9" fillId="0" borderId="0" xfId="0" applyFont="1"/>
    <xf numFmtId="0" fontId="10" fillId="0" borderId="0" xfId="0" applyFont="1" applyAlignment="1">
      <alignment horizontal="left"/>
    </xf>
    <xf numFmtId="0" fontId="9" fillId="3" borderId="2" xfId="0" applyFont="1" applyFill="1" applyBorder="1"/>
    <xf numFmtId="0" fontId="9" fillId="3" borderId="3" xfId="0" applyFont="1" applyFill="1" applyBorder="1"/>
    <xf numFmtId="0" fontId="9" fillId="3" borderId="4" xfId="0" applyFont="1" applyFill="1" applyBorder="1"/>
    <xf numFmtId="0" fontId="9" fillId="3" borderId="5" xfId="0" applyFont="1" applyFill="1" applyBorder="1"/>
    <xf numFmtId="0" fontId="11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9" fillId="3" borderId="6" xfId="0" applyFont="1" applyFill="1" applyBorder="1"/>
    <xf numFmtId="0" fontId="12" fillId="3" borderId="5" xfId="0" applyFont="1" applyFill="1" applyBorder="1"/>
    <xf numFmtId="0" fontId="13" fillId="0" borderId="0" xfId="2" applyFont="1" applyFill="1" applyBorder="1" applyAlignment="1" applyProtection="1">
      <alignment horizontal="center" vertical="center"/>
    </xf>
    <xf numFmtId="0" fontId="13" fillId="0" borderId="6" xfId="2" applyFont="1" applyFill="1" applyBorder="1" applyAlignment="1" applyProtection="1">
      <alignment horizontal="center" vertical="center"/>
    </xf>
    <xf numFmtId="0" fontId="12" fillId="3" borderId="6" xfId="0" applyFont="1" applyFill="1" applyBorder="1"/>
    <xf numFmtId="0" fontId="12" fillId="3" borderId="5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3" fillId="0" borderId="8" xfId="2" applyFont="1" applyFill="1" applyBorder="1" applyAlignment="1" applyProtection="1">
      <alignment horizontal="center" vertical="center"/>
    </xf>
    <xf numFmtId="0" fontId="8" fillId="0" borderId="8" xfId="2" applyFill="1" applyBorder="1" applyProtection="1"/>
    <xf numFmtId="0" fontId="12" fillId="3" borderId="6" xfId="0" applyFont="1" applyFill="1" applyBorder="1" applyAlignment="1">
      <alignment horizontal="center" vertical="center"/>
    </xf>
    <xf numFmtId="0" fontId="9" fillId="3" borderId="7" xfId="0" applyFont="1" applyFill="1" applyBorder="1"/>
    <xf numFmtId="0" fontId="9" fillId="3" borderId="8" xfId="0" applyFont="1" applyFill="1" applyBorder="1"/>
    <xf numFmtId="0" fontId="9" fillId="3" borderId="9" xfId="0" applyFont="1" applyFill="1" applyBorder="1"/>
    <xf numFmtId="0" fontId="8" fillId="0" borderId="0" xfId="2" applyBorder="1" applyProtection="1"/>
    <xf numFmtId="0" fontId="9" fillId="0" borderId="2" xfId="0" applyFont="1" applyBorder="1"/>
    <xf numFmtId="0" fontId="14" fillId="0" borderId="3" xfId="1" applyFont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 applyAlignment="1">
      <alignment horizontal="right"/>
    </xf>
    <xf numFmtId="0" fontId="15" fillId="0" borderId="8" xfId="2" applyFont="1" applyBorder="1" applyAlignment="1" applyProtection="1">
      <alignment horizontal="left"/>
    </xf>
    <xf numFmtId="0" fontId="9" fillId="0" borderId="9" xfId="0" applyFont="1" applyBorder="1"/>
    <xf numFmtId="0" fontId="9" fillId="3" borderId="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6" xfId="2" applyBorder="1" applyAlignment="1">
      <alignment vertical="center"/>
    </xf>
    <xf numFmtId="0" fontId="16" fillId="2" borderId="0" xfId="0" applyFont="1" applyFill="1"/>
    <xf numFmtId="0" fontId="16" fillId="0" borderId="0" xfId="0" applyFont="1" applyFill="1" applyBorder="1"/>
    <xf numFmtId="0" fontId="1" fillId="0" borderId="0" xfId="0" applyFont="1" applyBorder="1"/>
    <xf numFmtId="0" fontId="6" fillId="0" borderId="0" xfId="1" applyFont="1" applyBorder="1" applyAlignment="1">
      <alignment horizontal="left"/>
    </xf>
    <xf numFmtId="0" fontId="0" fillId="2" borderId="17" xfId="0" applyFill="1" applyBorder="1"/>
    <xf numFmtId="0" fontId="0" fillId="2" borderId="18" xfId="0" applyFill="1" applyBorder="1"/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0" fillId="0" borderId="6" xfId="0" applyFont="1" applyBorder="1"/>
    <xf numFmtId="0" fontId="0" fillId="0" borderId="9" xfId="0" applyFont="1" applyBorder="1"/>
    <xf numFmtId="0" fontId="17" fillId="2" borderId="0" xfId="0" applyFont="1" applyFill="1"/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left" wrapText="1"/>
    </xf>
    <xf numFmtId="0" fontId="5" fillId="0" borderId="0" xfId="1" applyFill="1" applyAlignment="1">
      <alignment horizontal="center"/>
    </xf>
    <xf numFmtId="0" fontId="5" fillId="0" borderId="0" xfId="1" applyFill="1"/>
    <xf numFmtId="1" fontId="4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0" fontId="18" fillId="0" borderId="0" xfId="1" applyFont="1" applyFill="1" applyAlignment="1">
      <alignment horizontal="center" wrapText="1"/>
    </xf>
  </cellXfs>
  <cellStyles count="3">
    <cellStyle name="Hyperlink" xfId="2" builtinId="8"/>
    <cellStyle name="Normal" xfId="0" builtinId="0"/>
    <cellStyle name="Normal 2" xfId="1" xr:uid="{B496A87A-BEBF-420D-9F1C-0904DBCB37F7}"/>
  </cellStyles>
  <dxfs count="0"/>
  <tableStyles count="0" defaultTableStyle="TableStyleMedium2" defaultPivotStyle="PivotStyleLight16"/>
  <colors>
    <mruColors>
      <color rgb="FF009A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nify.performancematters.com/core/report/bbcard/bbcard.jsp?idp=tn_clark_mont_cl&amp;report=1eAFNJ" TargetMode="External"/><Relationship Id="rId1" Type="http://schemas.openxmlformats.org/officeDocument/2006/relationships/hyperlink" Target="mailto:assessment@cmcs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7466A-28C5-4E69-B365-7390802043BB}">
  <dimension ref="A1:Y27"/>
  <sheetViews>
    <sheetView tabSelected="1" workbookViewId="0">
      <selection activeCell="B5" sqref="B5"/>
    </sheetView>
  </sheetViews>
  <sheetFormatPr defaultRowHeight="15"/>
  <cols>
    <col min="1" max="1" width="1" style="53" customWidth="1"/>
    <col min="2" max="4" width="30.5703125" style="53" customWidth="1"/>
    <col min="5" max="5" width="39.42578125" style="53" customWidth="1"/>
    <col min="6" max="6" width="1" style="53" customWidth="1"/>
  </cols>
  <sheetData>
    <row r="1" spans="1:25">
      <c r="Y1" t="s">
        <v>18</v>
      </c>
    </row>
    <row r="2" spans="1:25" ht="24" thickBot="1">
      <c r="B2" s="54" t="s">
        <v>27</v>
      </c>
    </row>
    <row r="3" spans="1:25" ht="15.75" thickBot="1">
      <c r="A3" s="55"/>
      <c r="B3" s="56"/>
      <c r="C3" s="56"/>
      <c r="D3" s="56"/>
      <c r="E3" s="56"/>
      <c r="F3" s="57"/>
    </row>
    <row r="4" spans="1:25" ht="15.75">
      <c r="A4" s="58"/>
      <c r="B4" s="59" t="s">
        <v>26</v>
      </c>
      <c r="C4" s="60"/>
      <c r="D4" s="60"/>
      <c r="E4" s="61"/>
      <c r="F4" s="62"/>
    </row>
    <row r="5" spans="1:25" ht="15.75">
      <c r="A5" s="63"/>
      <c r="B5" s="89" t="s">
        <v>28</v>
      </c>
      <c r="C5" s="64"/>
      <c r="D5" s="64"/>
      <c r="E5" s="65"/>
      <c r="F5" s="66"/>
    </row>
    <row r="6" spans="1:25" ht="16.5" thickBot="1">
      <c r="A6" s="67"/>
      <c r="B6" s="68"/>
      <c r="C6" s="69"/>
      <c r="D6" s="70"/>
      <c r="E6" s="40"/>
      <c r="F6" s="71"/>
    </row>
    <row r="7" spans="1:25" ht="15.75" thickBot="1">
      <c r="A7" s="72"/>
      <c r="B7" s="73"/>
      <c r="C7" s="73"/>
      <c r="D7" s="73"/>
      <c r="E7" s="73"/>
      <c r="F7" s="74"/>
    </row>
    <row r="9" spans="1:25">
      <c r="D9" s="75"/>
      <c r="E9" s="75"/>
    </row>
    <row r="11" spans="1:25" ht="15.75" thickBot="1"/>
    <row r="12" spans="1:25" ht="15.75" thickBot="1">
      <c r="A12" s="55"/>
      <c r="B12" s="56"/>
      <c r="C12" s="56"/>
      <c r="D12" s="56"/>
      <c r="E12" s="56"/>
      <c r="F12" s="57"/>
    </row>
    <row r="13" spans="1:25" ht="19.5">
      <c r="A13" s="58"/>
      <c r="B13" s="76"/>
      <c r="C13" s="77" t="s">
        <v>19</v>
      </c>
      <c r="D13" s="78"/>
      <c r="E13" s="79"/>
      <c r="F13" s="62"/>
    </row>
    <row r="14" spans="1:25">
      <c r="A14" s="58"/>
      <c r="B14" s="80" t="s">
        <v>20</v>
      </c>
      <c r="E14" s="81"/>
      <c r="F14" s="62"/>
    </row>
    <row r="15" spans="1:25">
      <c r="A15" s="58"/>
      <c r="B15" s="80" t="s">
        <v>21</v>
      </c>
      <c r="E15" s="81"/>
      <c r="F15" s="62"/>
    </row>
    <row r="16" spans="1:25">
      <c r="A16" s="58"/>
      <c r="B16" s="80" t="s">
        <v>22</v>
      </c>
      <c r="E16" s="81"/>
      <c r="F16" s="62"/>
    </row>
    <row r="17" spans="1:6">
      <c r="A17" s="58"/>
      <c r="B17" s="80" t="s">
        <v>35</v>
      </c>
      <c r="E17" s="81"/>
      <c r="F17" s="62"/>
    </row>
    <row r="18" spans="1:6">
      <c r="A18" s="58"/>
      <c r="B18" s="80" t="s">
        <v>29</v>
      </c>
      <c r="E18" s="81"/>
      <c r="F18" s="62"/>
    </row>
    <row r="19" spans="1:6">
      <c r="A19" s="58"/>
      <c r="B19" s="80" t="s">
        <v>30</v>
      </c>
      <c r="E19" s="81"/>
      <c r="F19" s="62"/>
    </row>
    <row r="20" spans="1:6">
      <c r="A20" s="58"/>
      <c r="B20" s="80" t="s">
        <v>31</v>
      </c>
      <c r="E20" s="81"/>
      <c r="F20" s="62"/>
    </row>
    <row r="21" spans="1:6">
      <c r="A21" s="58"/>
      <c r="B21" s="80" t="s">
        <v>32</v>
      </c>
      <c r="E21" s="81"/>
      <c r="F21" s="62"/>
    </row>
    <row r="22" spans="1:6">
      <c r="A22" s="58"/>
      <c r="B22" s="80" t="s">
        <v>33</v>
      </c>
      <c r="E22" s="81"/>
      <c r="F22" s="62"/>
    </row>
    <row r="23" spans="1:6">
      <c r="A23" s="58"/>
      <c r="B23" s="80" t="s">
        <v>34</v>
      </c>
      <c r="E23" s="81"/>
      <c r="F23" s="62"/>
    </row>
    <row r="24" spans="1:6">
      <c r="A24" s="58"/>
      <c r="B24" s="80" t="s">
        <v>36</v>
      </c>
      <c r="E24" s="81"/>
      <c r="F24" s="62"/>
    </row>
    <row r="25" spans="1:6" ht="15.75" thickBot="1">
      <c r="A25" s="58"/>
      <c r="B25" s="82"/>
      <c r="C25" s="83" t="s">
        <v>23</v>
      </c>
      <c r="D25" s="84" t="s">
        <v>24</v>
      </c>
      <c r="E25" s="85"/>
      <c r="F25" s="62"/>
    </row>
    <row r="26" spans="1:6" ht="15.75" thickBot="1">
      <c r="A26" s="86"/>
      <c r="B26" s="73"/>
      <c r="C26" s="73"/>
      <c r="D26" s="73"/>
      <c r="E26" s="73"/>
      <c r="F26" s="87"/>
    </row>
    <row r="27" spans="1:6">
      <c r="A27" s="88"/>
      <c r="B27" s="53" t="s">
        <v>25</v>
      </c>
      <c r="F27" s="88"/>
    </row>
  </sheetData>
  <hyperlinks>
    <hyperlink ref="D25" r:id="rId1" xr:uid="{75D54913-A59A-4099-9F56-9C7204AE1C40}"/>
    <hyperlink ref="B5" r:id="rId2" xr:uid="{B178B497-7954-4FF6-AD20-6465C93E25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E1C94-85A9-47EF-92B1-FA8EDCB9DDA7}">
  <dimension ref="A1:Q1523"/>
  <sheetViews>
    <sheetView workbookViewId="0"/>
  </sheetViews>
  <sheetFormatPr defaultRowHeight="15"/>
  <cols>
    <col min="1" max="1" width="18.42578125" style="10" customWidth="1"/>
    <col min="2" max="2" width="8" style="24" bestFit="1" customWidth="1"/>
    <col min="3" max="3" width="16.28515625" style="24" bestFit="1" customWidth="1"/>
    <col min="4" max="4" width="7.7109375" style="24" bestFit="1" customWidth="1"/>
    <col min="5" max="9" width="9" style="24" bestFit="1" customWidth="1"/>
    <col min="10" max="17" width="9.140625" style="24"/>
  </cols>
  <sheetData>
    <row r="1" spans="1:17" s="1" customFormat="1" ht="55.5">
      <c r="A1" s="108" t="s">
        <v>39</v>
      </c>
      <c r="B1" s="102"/>
      <c r="C1" s="102"/>
      <c r="D1" s="102"/>
      <c r="E1" s="103"/>
      <c r="F1" s="103"/>
      <c r="G1" s="103"/>
      <c r="H1" s="103"/>
      <c r="I1" s="18"/>
      <c r="J1" s="26"/>
      <c r="K1" s="26"/>
      <c r="L1" s="26"/>
      <c r="M1" s="26"/>
      <c r="N1" s="26"/>
      <c r="O1" s="26"/>
      <c r="P1" s="26"/>
      <c r="Q1" s="26"/>
    </row>
    <row r="2" spans="1:17">
      <c r="A2" s="27"/>
      <c r="B2" s="27"/>
      <c r="C2" s="27"/>
      <c r="D2" s="104"/>
      <c r="E2" s="105"/>
      <c r="F2" s="106"/>
      <c r="G2" s="105"/>
      <c r="H2" s="105"/>
    </row>
    <row r="3" spans="1:17">
      <c r="A3" s="27"/>
      <c r="B3" s="27"/>
      <c r="C3" s="27"/>
      <c r="D3" s="104"/>
      <c r="E3" s="105"/>
      <c r="F3" s="105"/>
      <c r="G3" s="105"/>
      <c r="H3" s="105"/>
    </row>
    <row r="4" spans="1:17">
      <c r="A4" s="27"/>
      <c r="B4" s="27"/>
      <c r="C4" s="27"/>
      <c r="D4" s="104"/>
      <c r="E4" s="106"/>
      <c r="F4" s="106"/>
      <c r="G4" s="107"/>
      <c r="H4" s="106"/>
    </row>
    <row r="5" spans="1:17">
      <c r="A5" s="27"/>
      <c r="B5" s="27"/>
      <c r="C5" s="27"/>
      <c r="D5" s="104"/>
      <c r="E5" s="105"/>
      <c r="F5" s="106"/>
      <c r="G5" s="105"/>
      <c r="H5" s="106"/>
    </row>
    <row r="6" spans="1:17">
      <c r="A6" s="27"/>
      <c r="B6" s="27"/>
      <c r="C6" s="27"/>
      <c r="D6" s="104"/>
      <c r="E6" s="106"/>
      <c r="F6" s="106"/>
      <c r="G6" s="105"/>
      <c r="H6" s="106"/>
    </row>
    <row r="7" spans="1:17">
      <c r="A7" s="27"/>
      <c r="B7" s="27"/>
      <c r="C7" s="27"/>
      <c r="D7" s="104"/>
      <c r="E7" s="106"/>
      <c r="F7" s="106"/>
      <c r="G7" s="105"/>
      <c r="H7" s="106"/>
    </row>
    <row r="8" spans="1:17">
      <c r="A8" s="27"/>
      <c r="B8" s="27"/>
      <c r="C8" s="27"/>
      <c r="D8" s="104"/>
      <c r="E8" s="105"/>
      <c r="F8" s="105"/>
      <c r="G8" s="105"/>
      <c r="H8" s="105"/>
    </row>
    <row r="9" spans="1:17">
      <c r="A9" s="27"/>
      <c r="B9" s="27"/>
      <c r="C9" s="27"/>
      <c r="D9" s="104"/>
      <c r="E9" s="105"/>
      <c r="F9" s="105"/>
      <c r="G9" s="105"/>
      <c r="H9" s="105"/>
    </row>
    <row r="10" spans="1:17">
      <c r="A10" s="27"/>
      <c r="B10" s="27"/>
      <c r="C10" s="27"/>
      <c r="D10" s="104"/>
      <c r="E10" s="105"/>
      <c r="F10" s="106"/>
      <c r="G10" s="105"/>
      <c r="H10" s="105"/>
    </row>
    <row r="11" spans="1:17">
      <c r="A11" s="27"/>
      <c r="B11" s="27"/>
      <c r="C11" s="27"/>
      <c r="D11" s="104"/>
      <c r="E11" s="105"/>
      <c r="F11" s="106"/>
      <c r="G11" s="105"/>
      <c r="H11" s="106"/>
    </row>
    <row r="12" spans="1:17">
      <c r="A12" s="27"/>
      <c r="B12" s="27"/>
      <c r="C12" s="27"/>
      <c r="D12" s="104"/>
      <c r="E12" s="106"/>
      <c r="F12" s="106"/>
      <c r="G12" s="107"/>
      <c r="H12" s="106"/>
    </row>
    <row r="13" spans="1:17">
      <c r="A13" s="27"/>
      <c r="B13" s="27"/>
      <c r="C13" s="27"/>
      <c r="D13" s="104"/>
      <c r="E13" s="105"/>
      <c r="F13" s="106"/>
      <c r="G13" s="105"/>
      <c r="H13" s="105"/>
    </row>
    <row r="14" spans="1:17">
      <c r="A14" s="27"/>
      <c r="B14" s="27"/>
      <c r="C14" s="27"/>
      <c r="D14" s="104"/>
      <c r="E14" s="105"/>
      <c r="F14" s="106"/>
      <c r="G14" s="105"/>
      <c r="H14" s="105"/>
    </row>
    <row r="15" spans="1:17">
      <c r="A15" s="27"/>
      <c r="B15" s="27"/>
      <c r="C15" s="27"/>
      <c r="D15" s="104"/>
      <c r="E15" s="105"/>
      <c r="F15" s="105"/>
      <c r="G15" s="105"/>
      <c r="H15" s="105"/>
    </row>
    <row r="16" spans="1:17">
      <c r="A16" s="27"/>
      <c r="B16" s="27"/>
      <c r="C16" s="27"/>
      <c r="D16" s="104"/>
      <c r="E16" s="106"/>
      <c r="F16" s="105"/>
      <c r="G16" s="107"/>
      <c r="H16" s="105"/>
    </row>
    <row r="17" spans="1:9">
      <c r="A17" s="27"/>
      <c r="B17" s="27"/>
      <c r="C17" s="27"/>
      <c r="D17" s="104"/>
      <c r="E17" s="106"/>
      <c r="F17" s="106"/>
      <c r="G17" s="107"/>
      <c r="H17" s="106"/>
    </row>
    <row r="18" spans="1:9">
      <c r="A18" s="27"/>
      <c r="B18" s="27"/>
      <c r="C18" s="27"/>
      <c r="D18" s="104"/>
      <c r="E18" s="105"/>
      <c r="F18" s="105"/>
      <c r="G18" s="105"/>
      <c r="H18" s="105"/>
    </row>
    <row r="19" spans="1:9">
      <c r="A19" s="27"/>
      <c r="B19" s="27"/>
      <c r="C19" s="27"/>
      <c r="D19" s="104"/>
      <c r="E19" s="105"/>
      <c r="F19" s="106"/>
      <c r="G19" s="105"/>
      <c r="H19" s="105"/>
    </row>
    <row r="20" spans="1:9">
      <c r="A20" s="27"/>
      <c r="B20" s="27"/>
      <c r="C20" s="27"/>
      <c r="D20" s="104"/>
      <c r="E20" s="105"/>
      <c r="F20" s="105"/>
      <c r="G20" s="105"/>
      <c r="H20" s="105"/>
    </row>
    <row r="21" spans="1:9">
      <c r="A21" s="27"/>
      <c r="B21" s="27"/>
      <c r="C21" s="27"/>
      <c r="D21" s="104"/>
      <c r="E21" s="105"/>
      <c r="F21" s="106"/>
      <c r="G21" s="105"/>
      <c r="H21" s="106"/>
    </row>
    <row r="22" spans="1:9">
      <c r="A22" s="27"/>
      <c r="B22" s="27"/>
      <c r="C22" s="27"/>
      <c r="D22" s="104"/>
      <c r="E22" s="105"/>
      <c r="F22" s="106"/>
      <c r="G22" s="105"/>
      <c r="H22" s="105"/>
    </row>
    <row r="23" spans="1:9">
      <c r="A23" s="27"/>
      <c r="B23" s="27"/>
      <c r="C23" s="27"/>
      <c r="D23" s="104"/>
      <c r="E23" s="105"/>
      <c r="F23" s="105"/>
      <c r="G23" s="105"/>
      <c r="H23" s="105"/>
      <c r="I23" s="23"/>
    </row>
    <row r="24" spans="1:9">
      <c r="A24" s="27"/>
      <c r="B24" s="27"/>
      <c r="C24" s="27"/>
      <c r="D24" s="104"/>
      <c r="E24" s="106"/>
      <c r="F24" s="106"/>
      <c r="G24" s="107"/>
      <c r="H24" s="106"/>
      <c r="I24" s="23"/>
    </row>
    <row r="25" spans="1:9">
      <c r="A25" s="27"/>
      <c r="B25" s="27"/>
      <c r="C25" s="27"/>
      <c r="D25" s="104"/>
      <c r="E25" s="106"/>
      <c r="F25" s="105"/>
      <c r="G25" s="105"/>
      <c r="H25" s="105"/>
    </row>
    <row r="26" spans="1:9">
      <c r="A26" s="27"/>
      <c r="B26" s="27"/>
      <c r="C26" s="27"/>
      <c r="D26" s="104"/>
      <c r="E26" s="105"/>
      <c r="F26" s="106"/>
      <c r="G26" s="105"/>
      <c r="H26" s="106"/>
    </row>
    <row r="27" spans="1:9">
      <c r="A27" s="27"/>
      <c r="B27" s="27"/>
      <c r="C27" s="27"/>
      <c r="D27" s="104"/>
      <c r="E27" s="105"/>
      <c r="F27" s="105"/>
      <c r="G27" s="105"/>
      <c r="H27" s="105"/>
      <c r="I27" s="23"/>
    </row>
    <row r="28" spans="1:9">
      <c r="A28" s="27"/>
      <c r="B28" s="27"/>
      <c r="C28" s="27"/>
      <c r="D28" s="104"/>
      <c r="E28" s="106"/>
      <c r="F28" s="106"/>
      <c r="G28" s="107"/>
      <c r="H28" s="106"/>
      <c r="I28" s="23"/>
    </row>
    <row r="29" spans="1:9">
      <c r="A29" s="27"/>
      <c r="B29" s="27"/>
      <c r="C29" s="27"/>
      <c r="D29" s="104"/>
      <c r="E29" s="106"/>
      <c r="F29" s="106"/>
      <c r="G29" s="107"/>
      <c r="H29" s="106"/>
    </row>
    <row r="30" spans="1:9">
      <c r="A30" s="27"/>
      <c r="B30" s="27"/>
      <c r="C30" s="27"/>
      <c r="D30" s="104"/>
      <c r="E30" s="106"/>
      <c r="F30" s="106"/>
      <c r="G30" s="105"/>
      <c r="H30" s="106"/>
    </row>
    <row r="31" spans="1:9">
      <c r="A31" s="27"/>
      <c r="B31" s="27"/>
      <c r="C31" s="27"/>
      <c r="D31" s="104"/>
      <c r="E31" s="105"/>
      <c r="F31" s="106"/>
      <c r="G31" s="105"/>
      <c r="H31" s="105"/>
    </row>
    <row r="32" spans="1:9">
      <c r="A32" s="27"/>
      <c r="B32" s="27"/>
      <c r="C32" s="27"/>
      <c r="D32" s="104"/>
      <c r="E32" s="106"/>
      <c r="F32" s="106"/>
      <c r="G32" s="105"/>
      <c r="H32" s="106"/>
    </row>
    <row r="33" spans="1:9">
      <c r="A33" s="27"/>
      <c r="B33" s="27"/>
      <c r="C33" s="27"/>
      <c r="D33" s="104"/>
      <c r="E33" s="105"/>
      <c r="F33" s="105"/>
      <c r="G33" s="105"/>
      <c r="H33" s="105"/>
    </row>
    <row r="34" spans="1:9">
      <c r="A34" s="27"/>
      <c r="B34" s="27"/>
      <c r="C34" s="27"/>
      <c r="D34" s="104"/>
      <c r="E34" s="105"/>
      <c r="F34" s="106"/>
      <c r="G34" s="105"/>
      <c r="H34" s="105"/>
    </row>
    <row r="35" spans="1:9">
      <c r="A35" s="27"/>
      <c r="B35" s="27"/>
      <c r="C35" s="27"/>
      <c r="D35" s="104"/>
      <c r="E35" s="105"/>
      <c r="F35" s="106"/>
      <c r="G35" s="105"/>
      <c r="H35" s="106"/>
    </row>
    <row r="36" spans="1:9">
      <c r="A36" s="27"/>
      <c r="B36" s="27"/>
      <c r="C36" s="27"/>
      <c r="D36" s="104"/>
      <c r="E36" s="106"/>
      <c r="F36" s="106"/>
      <c r="G36" s="107"/>
      <c r="H36" s="106"/>
      <c r="I36" s="23"/>
    </row>
    <row r="37" spans="1:9">
      <c r="A37" s="27"/>
      <c r="B37" s="27"/>
      <c r="C37" s="27"/>
      <c r="D37" s="104"/>
      <c r="E37" s="105"/>
      <c r="F37" s="106"/>
      <c r="G37" s="105"/>
      <c r="H37" s="105"/>
    </row>
    <row r="38" spans="1:9">
      <c r="A38" s="27"/>
      <c r="B38" s="27"/>
      <c r="C38" s="27"/>
      <c r="D38" s="104"/>
      <c r="E38" s="105"/>
      <c r="F38" s="106"/>
      <c r="G38" s="105"/>
      <c r="H38" s="106"/>
    </row>
    <row r="39" spans="1:9">
      <c r="A39" s="27"/>
      <c r="B39" s="27"/>
      <c r="C39" s="27"/>
      <c r="D39" s="104"/>
      <c r="E39" s="105"/>
      <c r="F39" s="106"/>
      <c r="G39" s="105"/>
      <c r="H39" s="106"/>
    </row>
    <row r="40" spans="1:9">
      <c r="A40" s="27"/>
      <c r="B40" s="27"/>
      <c r="C40" s="27"/>
      <c r="D40" s="104"/>
      <c r="E40" s="105"/>
      <c r="F40" s="106"/>
      <c r="G40" s="105"/>
      <c r="H40" s="106"/>
    </row>
    <row r="41" spans="1:9">
      <c r="A41" s="27"/>
      <c r="B41" s="27"/>
      <c r="C41" s="27"/>
      <c r="D41" s="104"/>
      <c r="E41" s="105"/>
      <c r="F41" s="106"/>
      <c r="G41" s="105"/>
      <c r="H41" s="106"/>
    </row>
    <row r="42" spans="1:9">
      <c r="A42" s="27"/>
      <c r="B42" s="27"/>
      <c r="C42" s="27"/>
      <c r="D42" s="104"/>
      <c r="E42" s="105"/>
      <c r="F42" s="106"/>
      <c r="G42" s="105"/>
      <c r="H42" s="105"/>
    </row>
    <row r="43" spans="1:9">
      <c r="A43" s="27"/>
      <c r="B43" s="27"/>
      <c r="C43" s="27"/>
      <c r="D43" s="104"/>
      <c r="E43" s="105"/>
      <c r="F43" s="106"/>
      <c r="G43" s="105"/>
      <c r="H43" s="106"/>
    </row>
    <row r="44" spans="1:9">
      <c r="A44" s="27"/>
      <c r="B44" s="27"/>
      <c r="C44" s="27"/>
      <c r="D44" s="104"/>
      <c r="E44" s="105"/>
      <c r="F44" s="105"/>
      <c r="G44" s="105"/>
      <c r="H44" s="105"/>
    </row>
    <row r="45" spans="1:9">
      <c r="A45" s="27"/>
      <c r="B45" s="27"/>
      <c r="C45" s="27"/>
      <c r="D45" s="104"/>
      <c r="E45" s="105"/>
      <c r="F45" s="105"/>
      <c r="G45" s="105"/>
      <c r="H45" s="105"/>
    </row>
    <row r="46" spans="1:9">
      <c r="A46" s="27"/>
      <c r="B46" s="27"/>
      <c r="C46" s="27"/>
      <c r="D46" s="104"/>
      <c r="E46" s="105"/>
      <c r="F46" s="105"/>
      <c r="G46" s="105"/>
      <c r="H46" s="105"/>
    </row>
    <row r="47" spans="1:9">
      <c r="A47" s="27"/>
      <c r="B47" s="27"/>
      <c r="C47" s="27"/>
      <c r="D47" s="104"/>
      <c r="E47" s="105"/>
      <c r="F47" s="106"/>
      <c r="G47" s="105"/>
      <c r="H47" s="105"/>
    </row>
    <row r="48" spans="1:9">
      <c r="A48" s="27"/>
      <c r="B48" s="27"/>
      <c r="C48" s="27"/>
      <c r="D48" s="104"/>
      <c r="E48" s="105"/>
      <c r="F48" s="105"/>
      <c r="G48" s="105"/>
      <c r="H48" s="105"/>
    </row>
    <row r="49" spans="1:9">
      <c r="A49" s="27"/>
      <c r="B49" s="27"/>
      <c r="C49" s="27"/>
      <c r="D49" s="104"/>
      <c r="E49" s="105"/>
      <c r="F49" s="105"/>
      <c r="G49" s="105"/>
      <c r="H49" s="105"/>
    </row>
    <row r="50" spans="1:9">
      <c r="A50" s="27"/>
      <c r="B50" s="27"/>
      <c r="C50" s="27"/>
      <c r="D50" s="104"/>
      <c r="E50" s="105"/>
      <c r="F50" s="105"/>
      <c r="G50" s="105"/>
      <c r="H50" s="105"/>
    </row>
    <row r="51" spans="1:9">
      <c r="A51" s="27"/>
      <c r="B51" s="27"/>
      <c r="C51" s="27"/>
      <c r="D51" s="104"/>
      <c r="E51" s="106"/>
      <c r="F51" s="106"/>
      <c r="G51" s="107"/>
      <c r="H51" s="106"/>
    </row>
    <row r="52" spans="1:9">
      <c r="A52" s="27"/>
      <c r="B52" s="27"/>
      <c r="C52" s="27"/>
      <c r="D52" s="104"/>
      <c r="E52" s="106"/>
      <c r="F52" s="106"/>
      <c r="G52" s="107"/>
      <c r="H52" s="106"/>
      <c r="I52" s="23"/>
    </row>
    <row r="53" spans="1:9">
      <c r="A53" s="27"/>
      <c r="B53" s="27"/>
      <c r="C53" s="27"/>
      <c r="D53" s="104"/>
      <c r="E53" s="106"/>
      <c r="F53" s="105"/>
      <c r="G53" s="105"/>
      <c r="H53" s="105"/>
    </row>
    <row r="54" spans="1:9">
      <c r="A54" s="27"/>
      <c r="B54" s="27"/>
      <c r="C54" s="27"/>
      <c r="D54" s="104"/>
      <c r="E54" s="106"/>
      <c r="F54" s="106"/>
      <c r="G54" s="105"/>
      <c r="H54" s="105"/>
    </row>
    <row r="55" spans="1:9">
      <c r="A55" s="27"/>
      <c r="B55" s="27"/>
      <c r="C55" s="27"/>
      <c r="D55" s="104"/>
      <c r="E55" s="106"/>
      <c r="F55" s="106"/>
      <c r="G55" s="107"/>
      <c r="H55" s="106"/>
    </row>
    <row r="56" spans="1:9">
      <c r="A56" s="27"/>
      <c r="B56" s="27"/>
      <c r="C56" s="27"/>
      <c r="D56" s="104"/>
      <c r="E56" s="105"/>
      <c r="F56" s="106"/>
      <c r="G56" s="105"/>
      <c r="H56" s="105"/>
      <c r="I56" s="23"/>
    </row>
    <row r="57" spans="1:9">
      <c r="A57" s="27"/>
      <c r="B57" s="27"/>
      <c r="C57" s="27"/>
      <c r="D57" s="104"/>
      <c r="E57" s="106"/>
      <c r="F57" s="106"/>
      <c r="G57" s="105"/>
      <c r="H57" s="106"/>
    </row>
    <row r="58" spans="1:9">
      <c r="A58" s="27"/>
      <c r="B58" s="27"/>
      <c r="C58" s="27"/>
      <c r="D58" s="104"/>
      <c r="E58" s="106"/>
      <c r="F58" s="106"/>
      <c r="G58" s="105"/>
      <c r="H58" s="105"/>
    </row>
    <row r="59" spans="1:9">
      <c r="A59" s="27"/>
      <c r="B59" s="27"/>
      <c r="C59" s="27"/>
      <c r="D59" s="104"/>
      <c r="E59" s="105"/>
      <c r="F59" s="106"/>
      <c r="G59" s="105"/>
      <c r="H59" s="106"/>
    </row>
    <row r="60" spans="1:9">
      <c r="A60" s="27"/>
      <c r="B60" s="27"/>
      <c r="C60" s="27"/>
      <c r="D60" s="104"/>
      <c r="E60" s="105"/>
      <c r="F60" s="106"/>
      <c r="G60" s="105"/>
      <c r="H60" s="105"/>
    </row>
    <row r="61" spans="1:9">
      <c r="A61" s="27"/>
      <c r="B61" s="27"/>
      <c r="C61" s="27"/>
      <c r="D61" s="104"/>
      <c r="E61" s="106"/>
      <c r="F61" s="105"/>
      <c r="G61" s="107"/>
      <c r="H61" s="105"/>
    </row>
    <row r="62" spans="1:9">
      <c r="A62" s="27"/>
      <c r="B62" s="27"/>
      <c r="C62" s="27"/>
      <c r="D62" s="104"/>
      <c r="E62" s="105"/>
      <c r="F62" s="105"/>
      <c r="G62" s="105"/>
      <c r="H62" s="105"/>
    </row>
    <row r="63" spans="1:9">
      <c r="A63" s="27"/>
      <c r="B63" s="27"/>
      <c r="C63" s="27"/>
      <c r="D63" s="104"/>
      <c r="E63" s="105"/>
      <c r="F63" s="105"/>
      <c r="G63" s="105"/>
      <c r="H63" s="105"/>
    </row>
    <row r="64" spans="1:9">
      <c r="A64" s="27"/>
      <c r="B64" s="27"/>
      <c r="C64" s="27"/>
      <c r="D64" s="104"/>
      <c r="E64" s="106"/>
      <c r="F64" s="106"/>
      <c r="G64" s="105"/>
      <c r="H64" s="105"/>
    </row>
    <row r="65" spans="1:9">
      <c r="A65" s="27"/>
      <c r="B65" s="27"/>
      <c r="C65" s="27"/>
      <c r="D65" s="104"/>
      <c r="E65" s="105"/>
      <c r="F65" s="105"/>
      <c r="G65" s="105"/>
      <c r="H65" s="105"/>
    </row>
    <row r="66" spans="1:9">
      <c r="A66" s="27"/>
      <c r="B66" s="27"/>
      <c r="C66" s="27"/>
      <c r="D66" s="104"/>
      <c r="E66" s="106"/>
      <c r="F66" s="106"/>
      <c r="G66" s="107"/>
      <c r="H66" s="105"/>
    </row>
    <row r="67" spans="1:9">
      <c r="A67" s="27"/>
      <c r="B67" s="27"/>
      <c r="C67" s="27"/>
      <c r="D67" s="104"/>
      <c r="E67" s="106"/>
      <c r="F67" s="106"/>
      <c r="G67" s="107"/>
      <c r="H67" s="106"/>
    </row>
    <row r="68" spans="1:9">
      <c r="A68" s="27"/>
      <c r="B68" s="27"/>
      <c r="C68" s="27"/>
      <c r="D68" s="104"/>
      <c r="E68" s="105"/>
      <c r="F68" s="105"/>
      <c r="G68" s="105"/>
      <c r="H68" s="105"/>
    </row>
    <row r="69" spans="1:9">
      <c r="A69" s="27"/>
      <c r="B69" s="27"/>
      <c r="C69" s="27"/>
      <c r="D69" s="104"/>
      <c r="E69" s="105"/>
      <c r="F69" s="106"/>
      <c r="G69" s="105"/>
      <c r="H69" s="105"/>
    </row>
    <row r="70" spans="1:9">
      <c r="A70" s="27"/>
      <c r="B70" s="27"/>
      <c r="C70" s="27"/>
      <c r="D70" s="104"/>
      <c r="E70" s="105"/>
      <c r="F70" s="106"/>
      <c r="G70" s="105"/>
      <c r="H70" s="106"/>
    </row>
    <row r="71" spans="1:9">
      <c r="A71" s="27"/>
      <c r="B71" s="27"/>
      <c r="C71" s="27"/>
      <c r="D71" s="104"/>
      <c r="E71" s="105"/>
      <c r="F71" s="106"/>
      <c r="G71" s="105"/>
      <c r="H71" s="105"/>
    </row>
    <row r="72" spans="1:9">
      <c r="A72" s="27"/>
      <c r="B72" s="27"/>
      <c r="C72" s="27"/>
      <c r="D72" s="104"/>
      <c r="E72" s="106"/>
      <c r="F72" s="106"/>
      <c r="G72" s="107"/>
      <c r="H72" s="106"/>
    </row>
    <row r="73" spans="1:9">
      <c r="A73" s="27"/>
      <c r="B73" s="27"/>
      <c r="C73" s="27"/>
      <c r="D73" s="104"/>
      <c r="E73" s="106"/>
      <c r="F73" s="106"/>
      <c r="G73" s="107"/>
      <c r="H73" s="105"/>
    </row>
    <row r="74" spans="1:9">
      <c r="A74" s="27"/>
      <c r="B74" s="27"/>
      <c r="C74" s="27"/>
      <c r="D74" s="104"/>
      <c r="E74" s="106"/>
      <c r="F74" s="105"/>
      <c r="G74" s="105"/>
      <c r="H74" s="105"/>
    </row>
    <row r="75" spans="1:9">
      <c r="A75" s="27"/>
      <c r="B75" s="27"/>
      <c r="C75" s="27"/>
      <c r="D75" s="104"/>
      <c r="E75" s="106"/>
      <c r="F75" s="106"/>
      <c r="G75" s="107"/>
      <c r="H75" s="106"/>
    </row>
    <row r="76" spans="1:9">
      <c r="A76" s="27"/>
      <c r="B76" s="27"/>
      <c r="C76" s="27"/>
      <c r="D76" s="104"/>
      <c r="E76" s="105"/>
      <c r="F76" s="105"/>
      <c r="G76" s="105"/>
      <c r="H76" s="105"/>
    </row>
    <row r="77" spans="1:9">
      <c r="A77" s="27"/>
      <c r="B77" s="27"/>
      <c r="C77" s="27"/>
      <c r="D77" s="104"/>
      <c r="E77" s="105"/>
      <c r="F77" s="105"/>
      <c r="G77" s="105"/>
      <c r="H77" s="105"/>
    </row>
    <row r="78" spans="1:9">
      <c r="A78" s="27"/>
      <c r="B78" s="27"/>
      <c r="C78" s="27"/>
      <c r="D78" s="104"/>
      <c r="E78" s="105"/>
      <c r="F78" s="106"/>
      <c r="G78" s="105"/>
      <c r="H78" s="106"/>
    </row>
    <row r="79" spans="1:9">
      <c r="A79" s="27"/>
      <c r="B79" s="27"/>
      <c r="C79" s="27"/>
      <c r="D79" s="104"/>
      <c r="E79" s="105"/>
      <c r="F79" s="106"/>
      <c r="G79" s="105"/>
      <c r="H79" s="105"/>
    </row>
    <row r="80" spans="1:9">
      <c r="A80" s="27"/>
      <c r="B80" s="27"/>
      <c r="C80" s="27"/>
      <c r="D80" s="104"/>
      <c r="E80" s="106"/>
      <c r="F80" s="106"/>
      <c r="G80" s="107"/>
      <c r="H80" s="106"/>
      <c r="I80" s="23"/>
    </row>
    <row r="81" spans="1:8">
      <c r="A81" s="27"/>
      <c r="B81" s="27"/>
      <c r="C81" s="27"/>
      <c r="D81" s="104"/>
      <c r="E81" s="105"/>
      <c r="F81" s="106"/>
      <c r="G81" s="105"/>
      <c r="H81" s="105"/>
    </row>
    <row r="82" spans="1:8">
      <c r="A82" s="27"/>
      <c r="B82" s="27"/>
      <c r="C82" s="27"/>
      <c r="D82" s="104"/>
      <c r="E82" s="106"/>
      <c r="F82" s="106"/>
      <c r="G82" s="105"/>
      <c r="H82" s="106"/>
    </row>
    <row r="83" spans="1:8">
      <c r="A83" s="27"/>
      <c r="B83" s="27"/>
      <c r="C83" s="27"/>
      <c r="D83" s="104"/>
      <c r="E83" s="105"/>
      <c r="F83" s="106"/>
      <c r="G83" s="105"/>
      <c r="H83" s="105"/>
    </row>
    <row r="84" spans="1:8">
      <c r="A84" s="27"/>
      <c r="B84" s="27"/>
      <c r="C84" s="27"/>
      <c r="D84" s="104"/>
      <c r="E84" s="105"/>
      <c r="F84" s="106"/>
      <c r="G84" s="105"/>
      <c r="H84" s="105"/>
    </row>
    <row r="85" spans="1:8">
      <c r="A85" s="27"/>
      <c r="B85" s="27"/>
      <c r="C85" s="27"/>
      <c r="D85" s="104"/>
      <c r="E85" s="106"/>
      <c r="F85" s="106"/>
      <c r="G85" s="107"/>
      <c r="H85" s="106"/>
    </row>
    <row r="86" spans="1:8">
      <c r="A86" s="27"/>
      <c r="B86" s="27"/>
      <c r="C86" s="27"/>
      <c r="D86" s="104"/>
      <c r="E86" s="105"/>
      <c r="F86" s="106"/>
      <c r="G86" s="105"/>
      <c r="H86" s="106"/>
    </row>
    <row r="87" spans="1:8">
      <c r="A87" s="27"/>
      <c r="B87" s="27"/>
      <c r="C87" s="27"/>
      <c r="D87" s="104"/>
      <c r="E87" s="105"/>
      <c r="F87" s="105"/>
      <c r="G87" s="105"/>
      <c r="H87" s="105"/>
    </row>
    <row r="88" spans="1:8">
      <c r="A88" s="27"/>
      <c r="B88" s="27"/>
      <c r="C88" s="27"/>
      <c r="D88" s="104"/>
      <c r="E88" s="105"/>
      <c r="F88" s="105"/>
      <c r="G88" s="105"/>
      <c r="H88" s="105"/>
    </row>
    <row r="89" spans="1:8">
      <c r="A89" s="27"/>
      <c r="B89" s="27"/>
      <c r="C89" s="27"/>
      <c r="D89" s="104"/>
      <c r="E89" s="106"/>
      <c r="F89" s="106"/>
      <c r="G89" s="105"/>
      <c r="H89" s="106"/>
    </row>
    <row r="90" spans="1:8">
      <c r="A90" s="27"/>
      <c r="B90" s="27"/>
      <c r="C90" s="27"/>
      <c r="D90" s="104"/>
      <c r="E90" s="106"/>
      <c r="F90" s="106"/>
      <c r="G90" s="107"/>
      <c r="H90" s="106"/>
    </row>
    <row r="91" spans="1:8">
      <c r="A91" s="27"/>
      <c r="B91" s="27"/>
      <c r="C91" s="27"/>
      <c r="D91" s="104"/>
      <c r="E91" s="105"/>
      <c r="F91" s="105"/>
      <c r="G91" s="105"/>
      <c r="H91" s="105"/>
    </row>
    <row r="92" spans="1:8">
      <c r="A92" s="27"/>
      <c r="B92" s="27"/>
      <c r="C92" s="27"/>
      <c r="D92" s="104"/>
      <c r="E92" s="106"/>
      <c r="F92" s="106"/>
      <c r="G92" s="105"/>
      <c r="H92" s="106"/>
    </row>
    <row r="93" spans="1:8">
      <c r="A93" s="27"/>
      <c r="B93" s="27"/>
      <c r="C93" s="27"/>
      <c r="D93" s="104"/>
      <c r="E93" s="105"/>
      <c r="F93" s="106"/>
      <c r="G93" s="105"/>
      <c r="H93" s="105"/>
    </row>
    <row r="94" spans="1:8">
      <c r="A94" s="27"/>
      <c r="B94" s="27"/>
      <c r="C94" s="27"/>
      <c r="D94" s="104"/>
      <c r="E94" s="106"/>
      <c r="F94" s="105"/>
      <c r="G94" s="105"/>
      <c r="H94" s="105"/>
    </row>
    <row r="95" spans="1:8">
      <c r="A95" s="27"/>
      <c r="B95" s="27"/>
      <c r="C95" s="27"/>
      <c r="D95" s="104"/>
      <c r="E95" s="105"/>
      <c r="F95" s="105"/>
      <c r="G95" s="105"/>
      <c r="H95" s="105"/>
    </row>
    <row r="96" spans="1:8">
      <c r="A96" s="27"/>
      <c r="B96" s="27"/>
      <c r="C96" s="27"/>
      <c r="D96" s="104"/>
      <c r="E96" s="105"/>
      <c r="F96" s="105"/>
      <c r="G96" s="105"/>
      <c r="H96" s="105"/>
    </row>
    <row r="97" spans="1:9">
      <c r="A97" s="27"/>
      <c r="B97" s="27"/>
      <c r="C97" s="27"/>
      <c r="D97" s="104"/>
      <c r="E97" s="105"/>
      <c r="F97" s="106"/>
      <c r="G97" s="105"/>
      <c r="H97" s="106"/>
    </row>
    <row r="98" spans="1:9">
      <c r="A98" s="27"/>
      <c r="B98" s="27"/>
      <c r="C98" s="27"/>
      <c r="D98" s="104"/>
      <c r="E98" s="106"/>
      <c r="F98" s="106"/>
      <c r="G98" s="105"/>
      <c r="H98" s="106"/>
    </row>
    <row r="99" spans="1:9">
      <c r="A99" s="27"/>
      <c r="B99" s="27"/>
      <c r="C99" s="27"/>
      <c r="D99" s="104"/>
      <c r="E99" s="105"/>
      <c r="F99" s="106"/>
      <c r="G99" s="105"/>
      <c r="H99" s="105"/>
    </row>
    <row r="100" spans="1:9">
      <c r="A100" s="27"/>
      <c r="B100" s="27"/>
      <c r="C100" s="27"/>
      <c r="D100" s="104"/>
      <c r="E100" s="105"/>
      <c r="F100" s="106"/>
      <c r="G100" s="105"/>
      <c r="H100" s="106"/>
    </row>
    <row r="101" spans="1:9">
      <c r="A101" s="27"/>
      <c r="B101" s="27"/>
      <c r="C101" s="27"/>
      <c r="D101" s="104"/>
      <c r="E101" s="105"/>
      <c r="F101" s="106"/>
      <c r="G101" s="105"/>
      <c r="H101" s="106"/>
    </row>
    <row r="102" spans="1:9">
      <c r="A102" s="27"/>
      <c r="B102" s="27"/>
      <c r="C102" s="27"/>
      <c r="D102" s="104"/>
      <c r="E102" s="106"/>
      <c r="F102" s="106"/>
      <c r="G102" s="107"/>
      <c r="H102" s="106"/>
    </row>
    <row r="103" spans="1:9">
      <c r="A103" s="27"/>
      <c r="B103" s="27"/>
      <c r="C103" s="27"/>
      <c r="D103" s="104"/>
      <c r="E103" s="105"/>
      <c r="F103" s="105"/>
      <c r="G103" s="105"/>
      <c r="H103" s="105"/>
    </row>
    <row r="104" spans="1:9">
      <c r="A104" s="27"/>
      <c r="B104" s="27"/>
      <c r="C104" s="27"/>
      <c r="D104" s="104"/>
      <c r="E104" s="105"/>
      <c r="F104" s="106"/>
      <c r="G104" s="105"/>
      <c r="H104" s="105"/>
    </row>
    <row r="105" spans="1:9">
      <c r="A105" s="27"/>
      <c r="B105" s="27"/>
      <c r="C105" s="27"/>
      <c r="D105" s="104"/>
      <c r="E105" s="106"/>
      <c r="F105" s="106"/>
      <c r="G105" s="105"/>
      <c r="H105" s="106"/>
    </row>
    <row r="106" spans="1:9">
      <c r="A106" s="27"/>
      <c r="B106" s="27"/>
      <c r="C106" s="27"/>
      <c r="D106" s="104"/>
      <c r="E106" s="106"/>
      <c r="F106" s="106"/>
      <c r="G106" s="107"/>
      <c r="H106" s="106"/>
    </row>
    <row r="107" spans="1:9">
      <c r="A107" s="27"/>
      <c r="B107" s="27"/>
      <c r="C107" s="27"/>
      <c r="D107" s="104"/>
      <c r="E107" s="105"/>
      <c r="F107" s="105"/>
      <c r="G107" s="105"/>
      <c r="H107" s="105"/>
    </row>
    <row r="108" spans="1:9">
      <c r="A108" s="27"/>
      <c r="B108" s="27"/>
      <c r="C108" s="27"/>
      <c r="D108" s="104"/>
      <c r="E108" s="105"/>
      <c r="F108" s="105"/>
      <c r="G108" s="105"/>
      <c r="H108" s="105"/>
    </row>
    <row r="109" spans="1:9">
      <c r="A109" s="27"/>
      <c r="B109" s="27"/>
      <c r="C109" s="27"/>
      <c r="D109" s="104"/>
      <c r="E109" s="105"/>
      <c r="F109" s="106"/>
      <c r="G109" s="105"/>
      <c r="H109" s="105"/>
    </row>
    <row r="110" spans="1:9">
      <c r="A110" s="27"/>
      <c r="B110" s="27"/>
      <c r="C110" s="27"/>
      <c r="D110" s="104"/>
      <c r="E110" s="106"/>
      <c r="F110" s="106"/>
      <c r="G110" s="105"/>
      <c r="H110" s="105"/>
      <c r="I110" s="23"/>
    </row>
    <row r="111" spans="1:9">
      <c r="A111" s="27"/>
      <c r="B111" s="27"/>
      <c r="C111" s="27"/>
      <c r="D111" s="104"/>
      <c r="E111" s="106"/>
      <c r="F111" s="106"/>
      <c r="G111" s="105"/>
      <c r="H111" s="105"/>
    </row>
    <row r="112" spans="1:9">
      <c r="A112" s="27"/>
      <c r="B112" s="27"/>
      <c r="C112" s="27"/>
      <c r="D112" s="104"/>
      <c r="E112" s="105"/>
      <c r="F112" s="106"/>
      <c r="G112" s="105"/>
      <c r="H112" s="105"/>
    </row>
    <row r="113" spans="1:9">
      <c r="A113" s="27"/>
      <c r="B113" s="27"/>
      <c r="C113" s="27"/>
      <c r="D113" s="104"/>
      <c r="E113" s="106"/>
      <c r="F113" s="106"/>
      <c r="G113" s="105"/>
      <c r="H113" s="106"/>
    </row>
    <row r="114" spans="1:9">
      <c r="A114" s="27"/>
      <c r="B114" s="27"/>
      <c r="C114" s="27"/>
      <c r="D114" s="104"/>
      <c r="E114" s="106"/>
      <c r="F114" s="106"/>
      <c r="G114" s="107"/>
      <c r="H114" s="106"/>
    </row>
    <row r="115" spans="1:9">
      <c r="A115" s="27"/>
      <c r="B115" s="27"/>
      <c r="C115" s="27"/>
      <c r="D115" s="104"/>
      <c r="E115" s="105"/>
      <c r="F115" s="106"/>
      <c r="G115" s="105"/>
      <c r="H115" s="105"/>
    </row>
    <row r="116" spans="1:9">
      <c r="A116" s="27"/>
      <c r="B116" s="27"/>
      <c r="C116" s="27"/>
      <c r="D116" s="104"/>
      <c r="E116" s="105"/>
      <c r="F116" s="106"/>
      <c r="G116" s="105"/>
      <c r="H116" s="106"/>
    </row>
    <row r="117" spans="1:9">
      <c r="A117" s="27"/>
      <c r="B117" s="27"/>
      <c r="C117" s="27"/>
      <c r="D117" s="104"/>
      <c r="E117" s="105"/>
      <c r="F117" s="105"/>
      <c r="G117" s="105"/>
      <c r="H117" s="105"/>
      <c r="I117" s="23"/>
    </row>
    <row r="118" spans="1:9">
      <c r="A118" s="27"/>
      <c r="B118" s="27"/>
      <c r="C118" s="27"/>
      <c r="D118" s="104"/>
      <c r="E118" s="106"/>
      <c r="F118" s="105"/>
      <c r="G118" s="107"/>
      <c r="H118" s="105"/>
    </row>
    <row r="119" spans="1:9">
      <c r="A119" s="27"/>
      <c r="B119" s="27"/>
      <c r="C119" s="27"/>
      <c r="D119" s="104"/>
      <c r="E119" s="105"/>
      <c r="F119" s="106"/>
      <c r="G119" s="105"/>
      <c r="H119" s="105"/>
    </row>
    <row r="120" spans="1:9">
      <c r="A120" s="27"/>
      <c r="B120" s="27"/>
      <c r="C120" s="27"/>
      <c r="D120" s="104"/>
      <c r="E120" s="106"/>
      <c r="F120" s="106"/>
      <c r="G120" s="105"/>
      <c r="H120" s="106"/>
      <c r="I120" s="23"/>
    </row>
    <row r="121" spans="1:9">
      <c r="A121" s="27"/>
      <c r="B121" s="27"/>
      <c r="C121" s="27"/>
      <c r="D121" s="104"/>
      <c r="E121" s="106"/>
      <c r="F121" s="106"/>
      <c r="G121" s="105"/>
      <c r="H121" s="106"/>
    </row>
    <row r="122" spans="1:9">
      <c r="A122" s="27"/>
      <c r="B122" s="27"/>
      <c r="C122" s="27"/>
      <c r="D122" s="104"/>
      <c r="E122" s="105"/>
      <c r="F122" s="105"/>
      <c r="G122" s="105"/>
      <c r="H122" s="105"/>
    </row>
    <row r="123" spans="1:9">
      <c r="A123" s="27"/>
      <c r="B123" s="27"/>
      <c r="C123" s="27"/>
      <c r="D123" s="104"/>
      <c r="E123" s="105"/>
      <c r="F123" s="105"/>
      <c r="G123" s="105"/>
      <c r="H123" s="105"/>
    </row>
    <row r="124" spans="1:9">
      <c r="A124" s="27"/>
      <c r="B124" s="27"/>
      <c r="C124" s="27"/>
      <c r="D124" s="104"/>
      <c r="E124" s="105"/>
      <c r="F124" s="106"/>
      <c r="G124" s="105"/>
      <c r="H124" s="106"/>
    </row>
    <row r="125" spans="1:9">
      <c r="A125" s="27"/>
      <c r="B125" s="27"/>
      <c r="C125" s="27"/>
      <c r="D125" s="104"/>
      <c r="E125" s="105"/>
      <c r="F125" s="106"/>
      <c r="G125" s="105"/>
      <c r="H125" s="106"/>
    </row>
    <row r="126" spans="1:9">
      <c r="A126" s="27"/>
      <c r="B126" s="27"/>
      <c r="C126" s="27"/>
      <c r="D126" s="104"/>
      <c r="E126" s="106"/>
      <c r="F126" s="106"/>
      <c r="G126" s="107"/>
      <c r="H126" s="106"/>
    </row>
    <row r="127" spans="1:9">
      <c r="A127" s="27"/>
      <c r="B127" s="27"/>
      <c r="C127" s="27"/>
      <c r="D127" s="104"/>
      <c r="E127" s="106"/>
      <c r="F127" s="106"/>
      <c r="G127" s="107"/>
      <c r="H127" s="106"/>
      <c r="I127" s="23"/>
    </row>
    <row r="128" spans="1:9">
      <c r="A128" s="27"/>
      <c r="B128" s="27"/>
      <c r="C128" s="27"/>
      <c r="D128" s="104"/>
      <c r="E128" s="106"/>
      <c r="F128" s="106"/>
      <c r="G128" s="107"/>
      <c r="H128" s="106"/>
      <c r="I128" s="23"/>
    </row>
    <row r="129" spans="1:9">
      <c r="A129" s="27"/>
      <c r="B129" s="27"/>
      <c r="C129" s="27"/>
      <c r="D129" s="104"/>
      <c r="E129" s="105"/>
      <c r="F129" s="106"/>
      <c r="G129" s="105"/>
      <c r="H129" s="105"/>
    </row>
    <row r="130" spans="1:9">
      <c r="A130" s="27"/>
      <c r="B130" s="27"/>
      <c r="C130" s="27"/>
      <c r="D130" s="104"/>
      <c r="E130" s="105"/>
      <c r="F130" s="106"/>
      <c r="G130" s="105"/>
      <c r="H130" s="105"/>
      <c r="I130" s="23"/>
    </row>
    <row r="131" spans="1:9">
      <c r="A131" s="27"/>
      <c r="B131" s="27"/>
      <c r="C131" s="27"/>
      <c r="D131" s="104"/>
      <c r="E131" s="106"/>
      <c r="F131" s="106"/>
      <c r="G131" s="105"/>
      <c r="H131" s="106"/>
    </row>
    <row r="132" spans="1:9">
      <c r="A132" s="27"/>
      <c r="B132" s="27"/>
      <c r="C132" s="27"/>
      <c r="D132" s="104"/>
      <c r="E132" s="105"/>
      <c r="F132" s="106"/>
      <c r="G132" s="105"/>
      <c r="H132" s="106"/>
    </row>
    <row r="133" spans="1:9">
      <c r="A133" s="27"/>
      <c r="B133" s="27"/>
      <c r="C133" s="27"/>
      <c r="D133" s="104"/>
      <c r="E133" s="105"/>
      <c r="F133" s="105"/>
      <c r="G133" s="105"/>
      <c r="H133" s="105"/>
    </row>
    <row r="134" spans="1:9">
      <c r="A134" s="27"/>
      <c r="B134" s="27"/>
      <c r="C134" s="27"/>
      <c r="D134" s="104"/>
      <c r="E134" s="105"/>
      <c r="F134" s="106"/>
      <c r="G134" s="105"/>
      <c r="H134" s="106"/>
    </row>
    <row r="135" spans="1:9">
      <c r="A135" s="27"/>
      <c r="B135" s="27"/>
      <c r="C135" s="27"/>
      <c r="D135" s="104"/>
      <c r="E135" s="105"/>
      <c r="F135" s="105"/>
      <c r="G135" s="105"/>
      <c r="H135" s="105"/>
    </row>
    <row r="136" spans="1:9">
      <c r="A136" s="27"/>
      <c r="B136" s="27"/>
      <c r="C136" s="27"/>
      <c r="D136" s="104"/>
      <c r="E136" s="105"/>
      <c r="F136" s="106"/>
      <c r="G136" s="105"/>
      <c r="H136" s="106"/>
    </row>
    <row r="137" spans="1:9">
      <c r="A137" s="27"/>
      <c r="B137" s="27"/>
      <c r="C137" s="27"/>
      <c r="D137" s="104"/>
      <c r="E137" s="106"/>
      <c r="F137" s="105"/>
      <c r="G137" s="105"/>
      <c r="H137" s="105"/>
    </row>
    <row r="138" spans="1:9">
      <c r="A138" s="27"/>
      <c r="B138" s="27"/>
      <c r="C138" s="27"/>
      <c r="D138" s="104"/>
      <c r="E138" s="105"/>
      <c r="F138" s="105"/>
      <c r="G138" s="105"/>
      <c r="H138" s="105"/>
    </row>
    <row r="139" spans="1:9">
      <c r="A139" s="27"/>
      <c r="B139" s="27"/>
      <c r="C139" s="27"/>
      <c r="D139" s="104"/>
      <c r="E139" s="106"/>
      <c r="F139" s="106"/>
      <c r="G139" s="107"/>
      <c r="H139" s="106"/>
      <c r="I139" s="23"/>
    </row>
    <row r="140" spans="1:9">
      <c r="A140" s="27"/>
      <c r="B140" s="27"/>
      <c r="C140" s="27"/>
      <c r="D140" s="104"/>
      <c r="E140" s="105"/>
      <c r="F140" s="106"/>
      <c r="G140" s="105"/>
      <c r="H140" s="106"/>
    </row>
    <row r="141" spans="1:9">
      <c r="A141" s="27"/>
      <c r="B141" s="27"/>
      <c r="C141" s="27"/>
      <c r="D141" s="104"/>
      <c r="E141" s="106"/>
      <c r="F141" s="106"/>
      <c r="G141" s="107"/>
      <c r="H141" s="106"/>
      <c r="I141" s="23"/>
    </row>
    <row r="142" spans="1:9">
      <c r="A142" s="27"/>
      <c r="B142" s="27"/>
      <c r="C142" s="27"/>
      <c r="D142" s="104"/>
      <c r="E142" s="105"/>
      <c r="F142" s="105"/>
      <c r="G142" s="105"/>
      <c r="H142" s="105"/>
    </row>
    <row r="143" spans="1:9">
      <c r="A143" s="27"/>
      <c r="B143" s="27"/>
      <c r="C143" s="27"/>
      <c r="D143" s="104"/>
      <c r="E143" s="106"/>
      <c r="F143" s="106"/>
      <c r="G143" s="107"/>
      <c r="H143" s="105"/>
      <c r="I143" s="23"/>
    </row>
    <row r="144" spans="1:9">
      <c r="A144" s="27"/>
      <c r="B144" s="27"/>
      <c r="C144" s="27"/>
      <c r="D144" s="104"/>
      <c r="E144" s="105"/>
      <c r="F144" s="106"/>
      <c r="G144" s="105"/>
      <c r="H144" s="106"/>
      <c r="I144" s="23"/>
    </row>
    <row r="145" spans="1:9">
      <c r="A145" s="27"/>
      <c r="B145" s="27"/>
      <c r="C145" s="27"/>
      <c r="D145" s="104"/>
      <c r="E145" s="106"/>
      <c r="F145" s="106"/>
      <c r="G145" s="105"/>
      <c r="H145" s="105"/>
    </row>
    <row r="146" spans="1:9">
      <c r="A146" s="27"/>
      <c r="B146" s="27"/>
      <c r="C146" s="27"/>
      <c r="D146" s="104"/>
      <c r="E146" s="106"/>
      <c r="F146" s="106"/>
      <c r="G146" s="105"/>
      <c r="H146" s="105"/>
      <c r="I146" s="23"/>
    </row>
    <row r="147" spans="1:9">
      <c r="A147" s="27"/>
      <c r="B147" s="27"/>
      <c r="C147" s="27"/>
      <c r="D147" s="104"/>
      <c r="E147" s="106"/>
      <c r="F147" s="106"/>
      <c r="G147" s="105"/>
      <c r="H147" s="106"/>
    </row>
    <row r="148" spans="1:9">
      <c r="A148" s="27"/>
      <c r="B148" s="27"/>
      <c r="C148" s="27"/>
      <c r="D148" s="104"/>
      <c r="E148" s="106"/>
      <c r="F148" s="106"/>
      <c r="G148" s="107"/>
      <c r="H148" s="106"/>
    </row>
    <row r="149" spans="1:9">
      <c r="A149" s="27"/>
      <c r="B149" s="27"/>
      <c r="C149" s="27"/>
      <c r="D149" s="104"/>
      <c r="E149" s="106"/>
      <c r="F149" s="106"/>
      <c r="G149" s="107"/>
      <c r="H149" s="106"/>
    </row>
    <row r="150" spans="1:9">
      <c r="A150" s="27"/>
      <c r="B150" s="27"/>
      <c r="C150" s="27"/>
      <c r="D150" s="104"/>
      <c r="E150" s="105"/>
      <c r="F150" s="105"/>
      <c r="G150" s="105"/>
      <c r="H150" s="105"/>
    </row>
    <row r="151" spans="1:9">
      <c r="A151" s="27"/>
      <c r="B151" s="27"/>
      <c r="C151" s="27"/>
      <c r="D151" s="104"/>
      <c r="E151" s="105"/>
      <c r="F151" s="105"/>
      <c r="G151" s="105"/>
      <c r="H151" s="105"/>
    </row>
    <row r="152" spans="1:9">
      <c r="A152" s="27"/>
      <c r="B152" s="27"/>
      <c r="C152" s="27"/>
      <c r="D152" s="104"/>
      <c r="E152" s="105"/>
      <c r="F152" s="106"/>
      <c r="G152" s="105"/>
      <c r="H152" s="106"/>
    </row>
    <row r="153" spans="1:9">
      <c r="A153" s="27"/>
      <c r="B153" s="27"/>
      <c r="C153" s="27"/>
      <c r="D153" s="104"/>
      <c r="E153" s="106"/>
      <c r="F153" s="106"/>
      <c r="G153" s="105"/>
      <c r="H153" s="106"/>
    </row>
    <row r="154" spans="1:9">
      <c r="A154" s="27"/>
      <c r="B154" s="27"/>
      <c r="C154" s="27"/>
      <c r="D154" s="104"/>
      <c r="E154" s="106"/>
      <c r="F154" s="106"/>
      <c r="G154" s="107"/>
      <c r="H154" s="106"/>
    </row>
    <row r="155" spans="1:9">
      <c r="A155" s="27"/>
      <c r="B155" s="27"/>
      <c r="C155" s="27"/>
      <c r="D155" s="104"/>
      <c r="E155" s="105"/>
      <c r="F155" s="105"/>
      <c r="G155" s="105"/>
      <c r="H155" s="105"/>
    </row>
    <row r="156" spans="1:9">
      <c r="A156" s="27"/>
      <c r="B156" s="27"/>
      <c r="C156" s="27"/>
      <c r="D156" s="104"/>
      <c r="E156" s="105"/>
      <c r="F156" s="106"/>
      <c r="G156" s="105"/>
      <c r="H156" s="105"/>
    </row>
    <row r="157" spans="1:9">
      <c r="A157" s="27"/>
      <c r="B157" s="27"/>
      <c r="C157" s="27"/>
      <c r="D157" s="104"/>
      <c r="E157" s="105"/>
      <c r="F157" s="105"/>
      <c r="G157" s="105"/>
      <c r="H157" s="105"/>
    </row>
    <row r="158" spans="1:9">
      <c r="A158" s="27"/>
      <c r="B158" s="27"/>
      <c r="C158" s="27"/>
      <c r="D158" s="104"/>
      <c r="E158" s="106"/>
      <c r="F158" s="106"/>
      <c r="G158" s="105"/>
      <c r="H158" s="106"/>
    </row>
    <row r="159" spans="1:9">
      <c r="A159" s="27"/>
      <c r="B159" s="27"/>
      <c r="C159" s="27"/>
      <c r="D159" s="104"/>
      <c r="E159" s="105"/>
      <c r="F159" s="106"/>
      <c r="G159" s="105"/>
      <c r="H159" s="105"/>
    </row>
    <row r="160" spans="1:9">
      <c r="A160" s="27"/>
      <c r="B160" s="27"/>
      <c r="C160" s="27"/>
      <c r="D160" s="104"/>
      <c r="E160" s="105"/>
      <c r="F160" s="105"/>
      <c r="G160" s="105"/>
      <c r="H160" s="105"/>
    </row>
    <row r="161" spans="1:9">
      <c r="A161" s="27"/>
      <c r="B161" s="27"/>
      <c r="C161" s="27"/>
      <c r="D161" s="104"/>
      <c r="E161" s="106"/>
      <c r="F161" s="106"/>
      <c r="G161" s="105"/>
      <c r="H161" s="106"/>
      <c r="I161" s="23"/>
    </row>
    <row r="162" spans="1:9">
      <c r="A162" s="27"/>
      <c r="B162" s="27"/>
      <c r="C162" s="27"/>
      <c r="D162" s="104"/>
      <c r="E162" s="105"/>
      <c r="F162" s="106"/>
      <c r="G162" s="105"/>
      <c r="H162" s="105"/>
    </row>
    <row r="163" spans="1:9">
      <c r="A163" s="27"/>
      <c r="B163" s="27"/>
      <c r="C163" s="27"/>
      <c r="D163" s="104"/>
      <c r="E163" s="105"/>
      <c r="F163" s="105"/>
      <c r="G163" s="105"/>
      <c r="H163" s="105"/>
    </row>
    <row r="164" spans="1:9">
      <c r="A164" s="27"/>
      <c r="B164" s="27"/>
      <c r="C164" s="27"/>
      <c r="D164" s="104"/>
      <c r="E164" s="105"/>
      <c r="F164" s="106"/>
      <c r="G164" s="105"/>
      <c r="H164" s="105"/>
      <c r="I164" s="23"/>
    </row>
    <row r="165" spans="1:9">
      <c r="A165" s="27"/>
      <c r="B165" s="27"/>
      <c r="C165" s="27"/>
      <c r="D165" s="104"/>
      <c r="E165" s="105"/>
      <c r="F165" s="106"/>
      <c r="G165" s="105"/>
      <c r="H165" s="106"/>
    </row>
    <row r="166" spans="1:9">
      <c r="A166" s="27"/>
      <c r="B166" s="27"/>
      <c r="C166" s="27"/>
      <c r="D166" s="104"/>
      <c r="E166" s="105"/>
      <c r="F166" s="105"/>
      <c r="G166" s="105"/>
      <c r="H166" s="105"/>
      <c r="I166" s="23"/>
    </row>
    <row r="167" spans="1:9">
      <c r="A167" s="27"/>
      <c r="B167" s="27"/>
      <c r="C167" s="27"/>
      <c r="D167" s="104"/>
      <c r="E167" s="106"/>
      <c r="F167" s="106"/>
      <c r="G167" s="105"/>
      <c r="H167" s="106"/>
    </row>
    <row r="168" spans="1:9">
      <c r="A168" s="27"/>
      <c r="B168" s="27"/>
      <c r="C168" s="27"/>
      <c r="D168" s="104"/>
      <c r="E168" s="105"/>
      <c r="F168" s="106"/>
      <c r="G168" s="105"/>
      <c r="H168" s="106"/>
    </row>
    <row r="169" spans="1:9">
      <c r="A169" s="27"/>
      <c r="B169" s="27"/>
      <c r="C169" s="27"/>
      <c r="D169" s="104"/>
      <c r="E169" s="105"/>
      <c r="F169" s="105"/>
      <c r="G169" s="105"/>
      <c r="H169" s="105"/>
    </row>
    <row r="170" spans="1:9">
      <c r="A170" s="27"/>
      <c r="B170" s="27"/>
      <c r="C170" s="27"/>
      <c r="D170" s="104"/>
      <c r="E170" s="105"/>
      <c r="F170" s="106"/>
      <c r="G170" s="105"/>
      <c r="H170" s="105"/>
    </row>
    <row r="171" spans="1:9">
      <c r="A171" s="27"/>
      <c r="B171" s="27"/>
      <c r="C171" s="27"/>
      <c r="D171" s="104"/>
      <c r="E171" s="105"/>
      <c r="F171" s="105"/>
      <c r="G171" s="105"/>
      <c r="H171" s="105"/>
    </row>
    <row r="172" spans="1:9">
      <c r="A172" s="27"/>
      <c r="B172" s="27"/>
      <c r="C172" s="27"/>
      <c r="D172" s="104"/>
      <c r="E172" s="105"/>
      <c r="F172" s="106"/>
      <c r="G172" s="105"/>
      <c r="H172" s="105"/>
    </row>
    <row r="173" spans="1:9">
      <c r="A173" s="27"/>
      <c r="B173" s="27"/>
      <c r="C173" s="27"/>
      <c r="D173" s="104"/>
      <c r="E173" s="106"/>
      <c r="F173" s="105"/>
      <c r="G173" s="107"/>
      <c r="H173" s="105"/>
    </row>
    <row r="174" spans="1:9">
      <c r="A174" s="27"/>
      <c r="B174" s="27"/>
      <c r="C174" s="27"/>
      <c r="D174" s="104"/>
      <c r="E174" s="105"/>
      <c r="F174" s="105"/>
      <c r="G174" s="105"/>
      <c r="H174" s="105"/>
    </row>
    <row r="175" spans="1:9">
      <c r="A175" s="27"/>
      <c r="B175" s="27"/>
      <c r="C175" s="27"/>
      <c r="D175" s="104"/>
      <c r="E175" s="105"/>
      <c r="F175" s="106"/>
      <c r="G175" s="105"/>
      <c r="H175" s="105"/>
    </row>
    <row r="176" spans="1:9">
      <c r="A176" s="27"/>
      <c r="B176" s="27"/>
      <c r="C176" s="27"/>
      <c r="D176" s="104"/>
      <c r="E176" s="105"/>
      <c r="F176" s="105"/>
      <c r="G176" s="105"/>
      <c r="H176" s="105"/>
      <c r="I176" s="23"/>
    </row>
    <row r="177" spans="1:9">
      <c r="A177" s="27"/>
      <c r="B177" s="27"/>
      <c r="C177" s="27"/>
      <c r="D177" s="104"/>
      <c r="E177" s="105"/>
      <c r="F177" s="105"/>
      <c r="G177" s="105"/>
      <c r="H177" s="105"/>
    </row>
    <row r="178" spans="1:9">
      <c r="A178" s="27"/>
      <c r="B178" s="27"/>
      <c r="C178" s="27"/>
      <c r="D178" s="104"/>
      <c r="E178" s="105"/>
      <c r="F178" s="106"/>
      <c r="G178" s="105"/>
      <c r="H178" s="106"/>
    </row>
    <row r="179" spans="1:9">
      <c r="A179" s="27"/>
      <c r="B179" s="27"/>
      <c r="C179" s="27"/>
      <c r="D179" s="104"/>
      <c r="E179" s="106"/>
      <c r="F179" s="106"/>
      <c r="G179" s="105"/>
      <c r="H179" s="105"/>
    </row>
    <row r="180" spans="1:9">
      <c r="A180" s="27"/>
      <c r="B180" s="27"/>
      <c r="C180" s="27"/>
      <c r="D180" s="104"/>
      <c r="E180" s="106"/>
      <c r="F180" s="106"/>
      <c r="G180" s="105"/>
      <c r="H180" s="106"/>
    </row>
    <row r="181" spans="1:9">
      <c r="A181" s="27"/>
      <c r="B181" s="27"/>
      <c r="C181" s="27"/>
      <c r="D181" s="104"/>
      <c r="E181" s="105"/>
      <c r="F181" s="105"/>
      <c r="G181" s="105"/>
      <c r="H181" s="105"/>
    </row>
    <row r="182" spans="1:9">
      <c r="A182" s="27"/>
      <c r="B182" s="27"/>
      <c r="C182" s="27"/>
      <c r="D182" s="104"/>
      <c r="E182" s="105"/>
      <c r="F182" s="106"/>
      <c r="G182" s="105"/>
      <c r="H182" s="106"/>
    </row>
    <row r="183" spans="1:9">
      <c r="A183" s="27"/>
      <c r="B183" s="27"/>
      <c r="C183" s="27"/>
      <c r="D183" s="104"/>
      <c r="E183" s="105"/>
      <c r="F183" s="106"/>
      <c r="G183" s="105"/>
      <c r="H183" s="105"/>
    </row>
    <row r="184" spans="1:9">
      <c r="A184" s="27"/>
      <c r="B184" s="27"/>
      <c r="C184" s="27"/>
      <c r="D184" s="104"/>
      <c r="E184" s="105"/>
      <c r="F184" s="105"/>
      <c r="G184" s="105"/>
      <c r="H184" s="105"/>
    </row>
    <row r="185" spans="1:9">
      <c r="A185" s="27"/>
      <c r="B185" s="27"/>
      <c r="C185" s="27"/>
      <c r="D185" s="104"/>
      <c r="E185" s="105"/>
      <c r="F185" s="106"/>
      <c r="G185" s="105"/>
      <c r="H185" s="106"/>
    </row>
    <row r="186" spans="1:9">
      <c r="A186" s="27"/>
      <c r="B186" s="27"/>
      <c r="C186" s="27"/>
      <c r="D186" s="104"/>
      <c r="E186" s="105"/>
      <c r="F186" s="106"/>
      <c r="G186" s="105"/>
      <c r="H186" s="106"/>
    </row>
    <row r="187" spans="1:9">
      <c r="A187" s="27"/>
      <c r="B187" s="27"/>
      <c r="C187" s="27"/>
      <c r="D187" s="104"/>
      <c r="E187" s="105"/>
      <c r="F187" s="105"/>
      <c r="G187" s="105"/>
      <c r="H187" s="105"/>
      <c r="I187" s="23"/>
    </row>
    <row r="188" spans="1:9">
      <c r="A188" s="27"/>
      <c r="B188" s="27"/>
      <c r="C188" s="27"/>
      <c r="D188" s="104"/>
      <c r="E188" s="105"/>
      <c r="F188" s="106"/>
      <c r="G188" s="105"/>
      <c r="H188" s="106"/>
    </row>
    <row r="189" spans="1:9">
      <c r="A189" s="27"/>
      <c r="B189" s="27"/>
      <c r="C189" s="27"/>
      <c r="D189" s="104"/>
      <c r="E189" s="105"/>
      <c r="F189" s="106"/>
      <c r="G189" s="105"/>
      <c r="H189" s="105"/>
    </row>
    <row r="190" spans="1:9">
      <c r="A190" s="27"/>
      <c r="B190" s="27"/>
      <c r="C190" s="27"/>
      <c r="D190" s="104"/>
      <c r="E190" s="105"/>
      <c r="F190" s="106"/>
      <c r="G190" s="105"/>
      <c r="H190" s="106"/>
    </row>
    <row r="191" spans="1:9">
      <c r="A191" s="27"/>
      <c r="B191" s="27"/>
      <c r="C191" s="27"/>
      <c r="D191" s="104"/>
      <c r="E191" s="105"/>
      <c r="F191" s="106"/>
      <c r="G191" s="105"/>
      <c r="H191" s="105"/>
    </row>
    <row r="192" spans="1:9">
      <c r="A192" s="27"/>
      <c r="B192" s="27"/>
      <c r="C192" s="27"/>
      <c r="D192" s="104"/>
      <c r="E192" s="105"/>
      <c r="F192" s="106"/>
      <c r="G192" s="105"/>
      <c r="H192" s="105"/>
    </row>
    <row r="193" spans="1:9">
      <c r="A193" s="27"/>
      <c r="B193" s="27"/>
      <c r="C193" s="27"/>
      <c r="D193" s="104"/>
      <c r="E193" s="105"/>
      <c r="F193" s="106"/>
      <c r="G193" s="105"/>
      <c r="H193" s="106"/>
    </row>
    <row r="194" spans="1:9">
      <c r="A194" s="27"/>
      <c r="B194" s="27"/>
      <c r="C194" s="27"/>
      <c r="D194" s="104"/>
      <c r="E194" s="105"/>
      <c r="F194" s="105"/>
      <c r="G194" s="105"/>
      <c r="H194" s="105"/>
    </row>
    <row r="195" spans="1:9">
      <c r="A195" s="27"/>
      <c r="B195" s="27"/>
      <c r="C195" s="27"/>
      <c r="D195" s="104"/>
      <c r="E195" s="105"/>
      <c r="F195" s="106"/>
      <c r="G195" s="105"/>
      <c r="H195" s="105"/>
    </row>
    <row r="196" spans="1:9">
      <c r="A196" s="27"/>
      <c r="B196" s="27"/>
      <c r="C196" s="27"/>
      <c r="D196" s="104"/>
      <c r="E196" s="106"/>
      <c r="F196" s="106"/>
      <c r="G196" s="105"/>
      <c r="H196" s="106"/>
    </row>
    <row r="197" spans="1:9">
      <c r="A197" s="27"/>
      <c r="B197" s="27"/>
      <c r="C197" s="27"/>
      <c r="D197" s="104"/>
      <c r="E197" s="105"/>
      <c r="F197" s="106"/>
      <c r="G197" s="105"/>
      <c r="H197" s="105"/>
    </row>
    <row r="198" spans="1:9">
      <c r="A198" s="27"/>
      <c r="B198" s="27"/>
      <c r="C198" s="27"/>
      <c r="D198" s="104"/>
      <c r="E198" s="106"/>
      <c r="F198" s="106"/>
      <c r="G198" s="107"/>
      <c r="H198" s="106"/>
    </row>
    <row r="199" spans="1:9">
      <c r="A199" s="27"/>
      <c r="B199" s="27"/>
      <c r="C199" s="27"/>
      <c r="D199" s="104"/>
      <c r="E199" s="106"/>
      <c r="F199" s="106"/>
      <c r="G199" s="107"/>
      <c r="H199" s="106"/>
    </row>
    <row r="200" spans="1:9">
      <c r="A200" s="27"/>
      <c r="B200" s="27"/>
      <c r="C200" s="27"/>
      <c r="D200" s="104"/>
      <c r="E200" s="105"/>
      <c r="F200" s="106"/>
      <c r="G200" s="105"/>
      <c r="H200" s="106"/>
    </row>
    <row r="201" spans="1:9">
      <c r="A201" s="27"/>
      <c r="B201" s="27"/>
      <c r="C201" s="27"/>
      <c r="D201" s="104"/>
      <c r="E201" s="105"/>
      <c r="F201" s="106"/>
      <c r="G201" s="105"/>
      <c r="H201" s="105"/>
    </row>
    <row r="202" spans="1:9">
      <c r="A202" s="27"/>
      <c r="B202" s="27"/>
      <c r="C202" s="27"/>
      <c r="D202" s="104"/>
      <c r="E202" s="105"/>
      <c r="F202" s="105"/>
      <c r="G202" s="105"/>
      <c r="H202" s="105"/>
    </row>
    <row r="203" spans="1:9">
      <c r="A203" s="27"/>
      <c r="B203" s="27"/>
      <c r="C203" s="27"/>
      <c r="D203" s="104"/>
      <c r="E203" s="105"/>
      <c r="F203" s="106"/>
      <c r="G203" s="105"/>
      <c r="H203" s="105"/>
    </row>
    <row r="204" spans="1:9">
      <c r="A204" s="27"/>
      <c r="B204" s="27"/>
      <c r="C204" s="27"/>
      <c r="D204" s="104"/>
      <c r="E204" s="106"/>
      <c r="F204" s="105"/>
      <c r="G204" s="105"/>
      <c r="H204" s="105"/>
    </row>
    <row r="205" spans="1:9">
      <c r="A205" s="27"/>
      <c r="B205" s="27"/>
      <c r="C205" s="27"/>
      <c r="D205" s="104"/>
      <c r="E205" s="106"/>
      <c r="F205" s="105"/>
      <c r="G205" s="105"/>
      <c r="H205" s="105"/>
    </row>
    <row r="206" spans="1:9">
      <c r="A206" s="27"/>
      <c r="B206" s="27"/>
      <c r="C206" s="27"/>
      <c r="D206" s="104"/>
      <c r="E206" s="105"/>
      <c r="F206" s="106"/>
      <c r="G206" s="105"/>
      <c r="H206" s="106"/>
    </row>
    <row r="207" spans="1:9">
      <c r="A207" s="27"/>
      <c r="B207" s="27"/>
      <c r="C207" s="27"/>
      <c r="D207" s="104"/>
      <c r="E207" s="105"/>
      <c r="F207" s="105"/>
      <c r="G207" s="105"/>
      <c r="H207" s="105"/>
      <c r="I207" s="23"/>
    </row>
    <row r="208" spans="1:9">
      <c r="A208" s="27"/>
      <c r="B208" s="27"/>
      <c r="C208" s="27"/>
      <c r="D208" s="104"/>
      <c r="E208" s="105"/>
      <c r="F208" s="105"/>
      <c r="G208" s="105"/>
      <c r="H208" s="105"/>
    </row>
    <row r="209" spans="1:9">
      <c r="A209" s="27"/>
      <c r="B209" s="27"/>
      <c r="C209" s="27"/>
      <c r="D209" s="104"/>
      <c r="E209" s="106"/>
      <c r="F209" s="106"/>
      <c r="G209" s="105"/>
      <c r="H209" s="106"/>
    </row>
    <row r="210" spans="1:9">
      <c r="A210" s="27"/>
      <c r="B210" s="27"/>
      <c r="C210" s="27"/>
      <c r="D210" s="104"/>
      <c r="E210" s="105"/>
      <c r="F210" s="106"/>
      <c r="G210" s="105"/>
      <c r="H210" s="105"/>
      <c r="I210" s="23"/>
    </row>
    <row r="211" spans="1:9">
      <c r="A211" s="27"/>
      <c r="B211" s="27"/>
      <c r="C211" s="27"/>
      <c r="D211" s="104"/>
      <c r="E211" s="105"/>
      <c r="F211" s="106"/>
      <c r="G211" s="105"/>
      <c r="H211" s="106"/>
    </row>
    <row r="212" spans="1:9">
      <c r="A212" s="27"/>
      <c r="B212" s="27"/>
      <c r="C212" s="27"/>
      <c r="D212" s="104"/>
      <c r="E212" s="106"/>
      <c r="F212" s="106"/>
      <c r="G212" s="107"/>
      <c r="H212" s="106"/>
    </row>
    <row r="213" spans="1:9">
      <c r="A213" s="27"/>
      <c r="B213" s="27"/>
      <c r="C213" s="27"/>
      <c r="D213" s="104"/>
      <c r="E213" s="105"/>
      <c r="F213" s="105"/>
      <c r="G213" s="105"/>
      <c r="H213" s="105"/>
    </row>
    <row r="214" spans="1:9">
      <c r="A214" s="27"/>
      <c r="B214" s="27"/>
      <c r="C214" s="27"/>
      <c r="D214" s="104"/>
      <c r="E214" s="105"/>
      <c r="F214" s="106"/>
      <c r="G214" s="105"/>
      <c r="H214" s="105"/>
    </row>
    <row r="215" spans="1:9">
      <c r="A215" s="27"/>
      <c r="B215" s="27"/>
      <c r="C215" s="27"/>
      <c r="D215" s="104"/>
      <c r="E215" s="105"/>
      <c r="F215" s="105"/>
      <c r="G215" s="105"/>
      <c r="H215" s="105"/>
    </row>
    <row r="216" spans="1:9">
      <c r="A216" s="27"/>
      <c r="B216" s="27"/>
      <c r="C216" s="27"/>
      <c r="D216" s="104"/>
      <c r="E216" s="105"/>
      <c r="F216" s="106"/>
      <c r="G216" s="105"/>
      <c r="H216" s="106"/>
    </row>
    <row r="217" spans="1:9">
      <c r="A217" s="27"/>
      <c r="B217" s="27"/>
      <c r="C217" s="27"/>
      <c r="D217" s="104"/>
      <c r="E217" s="105"/>
      <c r="F217" s="105"/>
      <c r="G217" s="105"/>
      <c r="H217" s="105"/>
    </row>
    <row r="218" spans="1:9">
      <c r="A218" s="27"/>
      <c r="B218" s="27"/>
      <c r="C218" s="27"/>
      <c r="D218" s="104"/>
      <c r="E218" s="106"/>
      <c r="F218" s="106"/>
      <c r="G218" s="105"/>
      <c r="H218" s="106"/>
    </row>
    <row r="219" spans="1:9">
      <c r="A219" s="27"/>
      <c r="B219" s="27"/>
      <c r="C219" s="27"/>
      <c r="D219" s="104"/>
      <c r="E219" s="106"/>
      <c r="F219" s="106"/>
      <c r="G219" s="107"/>
      <c r="H219" s="106"/>
    </row>
    <row r="220" spans="1:9">
      <c r="A220" s="27"/>
      <c r="B220" s="27"/>
      <c r="C220" s="27"/>
      <c r="D220" s="104"/>
      <c r="E220" s="105"/>
      <c r="F220" s="105"/>
      <c r="G220" s="105"/>
      <c r="H220" s="105"/>
    </row>
    <row r="221" spans="1:9">
      <c r="A221" s="27"/>
      <c r="B221" s="27"/>
      <c r="C221" s="27"/>
      <c r="D221" s="104"/>
      <c r="E221" s="106"/>
      <c r="F221" s="106"/>
      <c r="G221" s="107"/>
      <c r="H221" s="106"/>
    </row>
    <row r="222" spans="1:9">
      <c r="A222" s="27"/>
      <c r="B222" s="27"/>
      <c r="C222" s="27"/>
      <c r="D222" s="104"/>
      <c r="E222" s="105"/>
      <c r="F222" s="106"/>
      <c r="G222" s="105"/>
      <c r="H222" s="106"/>
      <c r="I222" s="23"/>
    </row>
    <row r="223" spans="1:9">
      <c r="A223" s="27"/>
      <c r="B223" s="27"/>
      <c r="C223" s="27"/>
      <c r="D223" s="104"/>
      <c r="E223" s="106"/>
      <c r="F223" s="106"/>
      <c r="G223" s="105"/>
      <c r="H223" s="106"/>
    </row>
    <row r="224" spans="1:9">
      <c r="A224" s="27"/>
      <c r="B224" s="27"/>
      <c r="C224" s="27"/>
      <c r="D224" s="104"/>
      <c r="E224" s="106"/>
      <c r="F224" s="106"/>
      <c r="G224" s="107"/>
      <c r="H224" s="106"/>
    </row>
    <row r="225" spans="1:9">
      <c r="A225" s="27"/>
      <c r="B225" s="27"/>
      <c r="C225" s="27"/>
      <c r="D225" s="104"/>
      <c r="E225" s="106"/>
      <c r="F225" s="106"/>
      <c r="G225" s="105"/>
      <c r="H225" s="106"/>
    </row>
    <row r="226" spans="1:9">
      <c r="A226" s="27"/>
      <c r="B226" s="27"/>
      <c r="C226" s="27"/>
      <c r="D226" s="104"/>
      <c r="E226" s="105"/>
      <c r="F226" s="106"/>
      <c r="G226" s="105"/>
      <c r="H226" s="105"/>
    </row>
    <row r="227" spans="1:9">
      <c r="A227" s="27"/>
      <c r="B227" s="27"/>
      <c r="C227" s="27"/>
      <c r="D227" s="104"/>
      <c r="E227" s="105"/>
      <c r="F227" s="106"/>
      <c r="G227" s="105"/>
      <c r="H227" s="106"/>
    </row>
    <row r="228" spans="1:9">
      <c r="A228" s="27"/>
      <c r="B228" s="27"/>
      <c r="C228" s="27"/>
      <c r="D228" s="104"/>
      <c r="E228" s="105"/>
      <c r="F228" s="106"/>
      <c r="G228" s="105"/>
      <c r="H228" s="106"/>
    </row>
    <row r="229" spans="1:9">
      <c r="A229" s="27"/>
      <c r="B229" s="27"/>
      <c r="C229" s="27"/>
      <c r="D229" s="104"/>
      <c r="E229" s="106"/>
      <c r="F229" s="106"/>
      <c r="G229" s="107"/>
      <c r="H229" s="106"/>
    </row>
    <row r="230" spans="1:9">
      <c r="A230" s="27"/>
      <c r="B230" s="27"/>
      <c r="C230" s="27"/>
      <c r="D230" s="104"/>
      <c r="E230" s="105"/>
      <c r="F230" s="106"/>
      <c r="G230" s="105"/>
      <c r="H230" s="105"/>
    </row>
    <row r="231" spans="1:9">
      <c r="A231" s="27"/>
      <c r="B231" s="27"/>
      <c r="C231" s="27"/>
      <c r="D231" s="104"/>
      <c r="E231" s="105"/>
      <c r="F231" s="105"/>
      <c r="G231" s="105"/>
      <c r="H231" s="105"/>
      <c r="I231" s="23"/>
    </row>
    <row r="232" spans="1:9">
      <c r="A232" s="27"/>
      <c r="B232" s="27"/>
      <c r="C232" s="27"/>
      <c r="D232" s="104"/>
      <c r="E232" s="105"/>
      <c r="F232" s="106"/>
      <c r="G232" s="105"/>
      <c r="H232" s="106"/>
    </row>
    <row r="233" spans="1:9">
      <c r="A233" s="27"/>
      <c r="B233" s="27"/>
      <c r="C233" s="27"/>
      <c r="D233" s="104"/>
      <c r="E233" s="105"/>
      <c r="F233" s="106"/>
      <c r="G233" s="105"/>
      <c r="H233" s="105"/>
    </row>
    <row r="234" spans="1:9">
      <c r="A234" s="27"/>
      <c r="B234" s="27"/>
      <c r="C234" s="27"/>
      <c r="D234" s="104"/>
      <c r="E234" s="106"/>
      <c r="F234" s="106"/>
      <c r="G234" s="105"/>
      <c r="H234" s="106"/>
    </row>
    <row r="235" spans="1:9">
      <c r="A235" s="27"/>
      <c r="B235" s="27"/>
      <c r="C235" s="27"/>
      <c r="D235" s="104"/>
      <c r="E235" s="105"/>
      <c r="F235" s="105"/>
      <c r="G235" s="105"/>
      <c r="H235" s="105"/>
    </row>
    <row r="236" spans="1:9">
      <c r="A236" s="27"/>
      <c r="B236" s="27"/>
      <c r="C236" s="27"/>
      <c r="D236" s="104"/>
      <c r="E236" s="105"/>
      <c r="F236" s="105"/>
      <c r="G236" s="105"/>
      <c r="H236" s="105"/>
    </row>
    <row r="237" spans="1:9">
      <c r="A237" s="27"/>
      <c r="B237" s="27"/>
      <c r="C237" s="27"/>
      <c r="D237" s="104"/>
      <c r="E237" s="105"/>
      <c r="F237" s="105"/>
      <c r="G237" s="105"/>
      <c r="H237" s="105"/>
    </row>
    <row r="238" spans="1:9">
      <c r="A238" s="27"/>
      <c r="B238" s="27"/>
      <c r="C238" s="27"/>
      <c r="D238" s="104"/>
      <c r="E238" s="105"/>
      <c r="F238" s="105"/>
      <c r="G238" s="105"/>
      <c r="H238" s="105"/>
      <c r="I238" s="23"/>
    </row>
    <row r="239" spans="1:9">
      <c r="A239" s="27"/>
      <c r="B239" s="27"/>
      <c r="C239" s="27"/>
      <c r="D239" s="104"/>
      <c r="E239" s="105"/>
      <c r="F239" s="105"/>
      <c r="G239" s="105"/>
      <c r="H239" s="105"/>
    </row>
    <row r="240" spans="1:9">
      <c r="A240" s="27"/>
      <c r="B240" s="27"/>
      <c r="C240" s="27"/>
      <c r="D240" s="104"/>
      <c r="E240" s="105"/>
      <c r="F240" s="105"/>
      <c r="G240" s="105"/>
      <c r="H240" s="105"/>
    </row>
    <row r="241" spans="1:9">
      <c r="A241" s="27"/>
      <c r="B241" s="27"/>
      <c r="C241" s="27"/>
      <c r="D241" s="104"/>
      <c r="E241" s="106"/>
      <c r="F241" s="106"/>
      <c r="G241" s="105"/>
      <c r="H241" s="106"/>
    </row>
    <row r="242" spans="1:9">
      <c r="A242" s="27"/>
      <c r="B242" s="27"/>
      <c r="C242" s="27"/>
      <c r="D242" s="104"/>
      <c r="E242" s="106"/>
      <c r="F242" s="106"/>
      <c r="G242" s="105"/>
      <c r="H242" s="106"/>
    </row>
    <row r="243" spans="1:9">
      <c r="A243" s="27"/>
      <c r="B243" s="27"/>
      <c r="C243" s="27"/>
      <c r="D243" s="104"/>
      <c r="E243" s="105"/>
      <c r="F243" s="106"/>
      <c r="G243" s="105"/>
      <c r="H243" s="105"/>
    </row>
    <row r="244" spans="1:9">
      <c r="A244" s="27"/>
      <c r="B244" s="27"/>
      <c r="C244" s="27"/>
      <c r="D244" s="104"/>
      <c r="E244" s="105"/>
      <c r="F244" s="106"/>
      <c r="G244" s="105"/>
      <c r="H244" s="105"/>
    </row>
    <row r="245" spans="1:9">
      <c r="A245" s="27"/>
      <c r="B245" s="27"/>
      <c r="C245" s="27"/>
      <c r="D245" s="104"/>
      <c r="E245" s="106"/>
      <c r="F245" s="105"/>
      <c r="G245" s="107"/>
      <c r="H245" s="105"/>
    </row>
    <row r="246" spans="1:9">
      <c r="A246" s="27"/>
      <c r="B246" s="27"/>
      <c r="C246" s="27"/>
      <c r="D246" s="104"/>
      <c r="E246" s="105"/>
      <c r="F246" s="106"/>
      <c r="G246" s="105"/>
      <c r="H246" s="106"/>
    </row>
    <row r="247" spans="1:9">
      <c r="A247" s="27"/>
      <c r="B247" s="27"/>
      <c r="C247" s="27"/>
      <c r="D247" s="104"/>
      <c r="E247" s="105"/>
      <c r="F247" s="106"/>
      <c r="G247" s="105"/>
      <c r="H247" s="106"/>
    </row>
    <row r="248" spans="1:9">
      <c r="A248" s="27"/>
      <c r="B248" s="27"/>
      <c r="C248" s="27"/>
      <c r="D248" s="104"/>
      <c r="E248" s="105"/>
      <c r="F248" s="105"/>
      <c r="G248" s="105"/>
      <c r="H248" s="105"/>
      <c r="I248" s="23"/>
    </row>
    <row r="249" spans="1:9">
      <c r="A249" s="27"/>
      <c r="B249" s="27"/>
      <c r="C249" s="27"/>
      <c r="D249" s="104"/>
      <c r="E249" s="105"/>
      <c r="F249" s="106"/>
      <c r="G249" s="105"/>
      <c r="H249" s="105"/>
      <c r="I249" s="23"/>
    </row>
    <row r="250" spans="1:9">
      <c r="A250" s="27"/>
      <c r="B250" s="27"/>
      <c r="C250" s="27"/>
      <c r="D250" s="104"/>
      <c r="E250" s="105"/>
      <c r="F250" s="106"/>
      <c r="G250" s="105"/>
      <c r="H250" s="105"/>
      <c r="I250" s="23"/>
    </row>
    <row r="251" spans="1:9">
      <c r="A251" s="27"/>
      <c r="B251" s="27"/>
      <c r="C251" s="27"/>
      <c r="D251" s="104"/>
      <c r="E251" s="106"/>
      <c r="F251" s="106"/>
      <c r="G251" s="105"/>
      <c r="H251" s="105"/>
    </row>
    <row r="252" spans="1:9">
      <c r="A252" s="27"/>
      <c r="B252" s="27"/>
      <c r="C252" s="27"/>
      <c r="D252" s="104"/>
      <c r="E252" s="106"/>
      <c r="F252" s="106"/>
      <c r="G252" s="105"/>
      <c r="H252" s="106"/>
    </row>
    <row r="253" spans="1:9">
      <c r="A253" s="27"/>
      <c r="B253" s="27"/>
      <c r="C253" s="27"/>
      <c r="D253" s="104"/>
      <c r="E253" s="105"/>
      <c r="F253" s="106"/>
      <c r="G253" s="105"/>
      <c r="H253" s="106"/>
      <c r="I253" s="23"/>
    </row>
    <row r="254" spans="1:9">
      <c r="A254" s="27"/>
      <c r="B254" s="27"/>
      <c r="C254" s="27"/>
      <c r="D254" s="104"/>
      <c r="E254" s="105"/>
      <c r="F254" s="106"/>
      <c r="G254" s="105"/>
      <c r="H254" s="106"/>
    </row>
    <row r="255" spans="1:9">
      <c r="A255" s="27"/>
      <c r="B255" s="27"/>
      <c r="C255" s="27"/>
      <c r="D255" s="104"/>
      <c r="E255" s="105"/>
      <c r="F255" s="105"/>
      <c r="G255" s="105"/>
      <c r="H255" s="105"/>
      <c r="I255" s="23"/>
    </row>
    <row r="256" spans="1:9">
      <c r="A256" s="27"/>
      <c r="B256" s="27"/>
      <c r="C256" s="27"/>
      <c r="D256" s="104"/>
      <c r="E256" s="105"/>
      <c r="F256" s="106"/>
      <c r="G256" s="105"/>
      <c r="H256" s="106"/>
    </row>
    <row r="257" spans="1:9">
      <c r="A257" s="27"/>
      <c r="B257" s="27"/>
      <c r="C257" s="27"/>
      <c r="D257" s="104"/>
      <c r="E257" s="105"/>
      <c r="F257" s="105"/>
      <c r="G257" s="105"/>
      <c r="H257" s="105"/>
      <c r="I257" s="23"/>
    </row>
    <row r="258" spans="1:9">
      <c r="A258" s="27"/>
      <c r="B258" s="27"/>
      <c r="C258" s="27"/>
      <c r="D258" s="104"/>
      <c r="E258" s="105"/>
      <c r="F258" s="105"/>
      <c r="G258" s="105"/>
      <c r="H258" s="105"/>
    </row>
    <row r="259" spans="1:9">
      <c r="A259" s="27"/>
      <c r="B259" s="27"/>
      <c r="C259" s="27"/>
      <c r="D259" s="104"/>
      <c r="E259" s="105"/>
      <c r="F259" s="106"/>
      <c r="G259" s="105"/>
      <c r="H259" s="105"/>
    </row>
    <row r="260" spans="1:9">
      <c r="A260" s="27"/>
      <c r="B260" s="27"/>
      <c r="C260" s="27"/>
      <c r="D260" s="104"/>
      <c r="E260" s="105"/>
      <c r="F260" s="106"/>
      <c r="G260" s="105"/>
      <c r="H260" s="105"/>
    </row>
    <row r="261" spans="1:9">
      <c r="A261" s="27"/>
      <c r="B261" s="27"/>
      <c r="C261" s="27"/>
      <c r="D261" s="104"/>
      <c r="E261" s="105"/>
      <c r="F261" s="106"/>
      <c r="G261" s="105"/>
      <c r="H261" s="105"/>
    </row>
    <row r="262" spans="1:9">
      <c r="A262" s="27"/>
      <c r="B262" s="27"/>
      <c r="C262" s="27"/>
      <c r="D262" s="104"/>
      <c r="E262" s="106"/>
      <c r="F262" s="106"/>
      <c r="G262" s="107"/>
      <c r="H262" s="106"/>
    </row>
    <row r="263" spans="1:9">
      <c r="A263" s="27"/>
      <c r="B263" s="27"/>
      <c r="C263" s="27"/>
      <c r="D263" s="104"/>
      <c r="E263" s="105"/>
      <c r="F263" s="105"/>
      <c r="G263" s="105"/>
      <c r="H263" s="105"/>
    </row>
    <row r="264" spans="1:9">
      <c r="A264" s="27"/>
      <c r="B264" s="27"/>
      <c r="C264" s="27"/>
      <c r="D264" s="104"/>
      <c r="E264" s="105"/>
      <c r="F264" s="105"/>
      <c r="G264" s="105"/>
      <c r="H264" s="105"/>
      <c r="I264" s="23"/>
    </row>
    <row r="265" spans="1:9">
      <c r="A265" s="27"/>
      <c r="B265" s="27"/>
      <c r="C265" s="27"/>
      <c r="D265" s="104"/>
      <c r="E265" s="105"/>
      <c r="F265" s="106"/>
      <c r="G265" s="105"/>
      <c r="H265" s="105"/>
    </row>
    <row r="266" spans="1:9">
      <c r="A266" s="27"/>
      <c r="B266" s="27"/>
      <c r="C266" s="27"/>
      <c r="D266" s="104"/>
      <c r="E266" s="105"/>
      <c r="F266" s="106"/>
      <c r="G266" s="105"/>
      <c r="H266" s="105"/>
    </row>
    <row r="267" spans="1:9">
      <c r="A267" s="27"/>
      <c r="B267" s="27"/>
      <c r="C267" s="27"/>
      <c r="D267" s="104"/>
      <c r="E267" s="105"/>
      <c r="F267" s="106"/>
      <c r="G267" s="105"/>
      <c r="H267" s="105"/>
    </row>
    <row r="268" spans="1:9">
      <c r="A268" s="27"/>
      <c r="B268" s="27"/>
      <c r="C268" s="27"/>
      <c r="D268" s="104"/>
      <c r="E268" s="106"/>
      <c r="F268" s="106"/>
      <c r="G268" s="105"/>
      <c r="H268" s="106"/>
    </row>
    <row r="269" spans="1:9">
      <c r="A269" s="27"/>
      <c r="B269" s="27"/>
      <c r="C269" s="27"/>
      <c r="D269" s="104"/>
      <c r="E269" s="105"/>
      <c r="F269" s="105"/>
      <c r="G269" s="105"/>
      <c r="H269" s="105"/>
    </row>
    <row r="270" spans="1:9">
      <c r="A270" s="27"/>
      <c r="B270" s="27"/>
      <c r="C270" s="27"/>
      <c r="D270" s="104"/>
      <c r="E270" s="105"/>
      <c r="F270" s="106"/>
      <c r="G270" s="105"/>
      <c r="H270" s="105"/>
    </row>
    <row r="271" spans="1:9">
      <c r="A271" s="27"/>
      <c r="B271" s="27"/>
      <c r="C271" s="27"/>
      <c r="D271" s="104"/>
      <c r="E271" s="106"/>
      <c r="F271" s="105"/>
      <c r="G271" s="105"/>
      <c r="H271" s="105"/>
    </row>
    <row r="272" spans="1:9">
      <c r="A272" s="27"/>
      <c r="B272" s="27"/>
      <c r="C272" s="27"/>
      <c r="D272" s="104"/>
      <c r="E272" s="106"/>
      <c r="F272" s="106"/>
      <c r="G272" s="105"/>
      <c r="H272" s="106"/>
    </row>
    <row r="273" spans="1:9">
      <c r="A273" s="27"/>
      <c r="B273" s="27"/>
      <c r="C273" s="27"/>
      <c r="D273" s="104"/>
      <c r="E273" s="105"/>
      <c r="F273" s="106"/>
      <c r="G273" s="105"/>
      <c r="H273" s="106"/>
    </row>
    <row r="274" spans="1:9">
      <c r="A274" s="27"/>
      <c r="B274" s="27"/>
      <c r="C274" s="27"/>
      <c r="D274" s="104"/>
      <c r="E274" s="106"/>
      <c r="F274" s="106"/>
      <c r="G274" s="107"/>
      <c r="H274" s="106"/>
    </row>
    <row r="275" spans="1:9">
      <c r="A275" s="27"/>
      <c r="B275" s="27"/>
      <c r="C275" s="27"/>
      <c r="D275" s="104"/>
      <c r="E275" s="105"/>
      <c r="F275" s="106"/>
      <c r="G275" s="105"/>
      <c r="H275" s="106"/>
    </row>
    <row r="276" spans="1:9">
      <c r="A276" s="27"/>
      <c r="B276" s="27"/>
      <c r="C276" s="27"/>
      <c r="D276" s="104"/>
      <c r="E276" s="105"/>
      <c r="F276" s="105"/>
      <c r="G276" s="105"/>
      <c r="H276" s="105"/>
    </row>
    <row r="277" spans="1:9">
      <c r="A277" s="27"/>
      <c r="B277" s="27"/>
      <c r="C277" s="27"/>
      <c r="D277" s="104"/>
      <c r="E277" s="106"/>
      <c r="F277" s="106"/>
      <c r="G277" s="107"/>
      <c r="H277" s="106"/>
      <c r="I277" s="23"/>
    </row>
    <row r="278" spans="1:9">
      <c r="A278" s="27"/>
      <c r="B278" s="27"/>
      <c r="C278" s="27"/>
      <c r="D278" s="104"/>
      <c r="E278" s="105"/>
      <c r="F278" s="105"/>
      <c r="G278" s="105"/>
      <c r="H278" s="105"/>
      <c r="I278" s="23"/>
    </row>
    <row r="279" spans="1:9">
      <c r="A279" s="27"/>
      <c r="B279" s="27"/>
      <c r="C279" s="27"/>
      <c r="D279" s="104"/>
      <c r="E279" s="105"/>
      <c r="F279" s="105"/>
      <c r="G279" s="105"/>
      <c r="H279" s="105"/>
    </row>
    <row r="280" spans="1:9">
      <c r="A280" s="27"/>
      <c r="B280" s="27"/>
      <c r="C280" s="27"/>
      <c r="D280" s="104"/>
      <c r="E280" s="106"/>
      <c r="F280" s="106"/>
      <c r="G280" s="107"/>
      <c r="H280" s="106"/>
    </row>
    <row r="281" spans="1:9">
      <c r="A281" s="27"/>
      <c r="B281" s="27"/>
      <c r="C281" s="27"/>
      <c r="D281" s="104"/>
      <c r="E281" s="105"/>
      <c r="F281" s="106"/>
      <c r="G281" s="105"/>
      <c r="H281" s="105"/>
    </row>
    <row r="282" spans="1:9">
      <c r="A282" s="27"/>
      <c r="B282" s="27"/>
      <c r="C282" s="27"/>
      <c r="D282" s="104"/>
      <c r="E282" s="105"/>
      <c r="F282" s="106"/>
      <c r="G282" s="105"/>
      <c r="H282" s="106"/>
    </row>
    <row r="283" spans="1:9">
      <c r="A283" s="27"/>
      <c r="B283" s="27"/>
      <c r="C283" s="27"/>
      <c r="D283" s="104"/>
      <c r="E283" s="105"/>
      <c r="F283" s="106"/>
      <c r="G283" s="105"/>
      <c r="H283" s="105"/>
    </row>
    <row r="284" spans="1:9">
      <c r="A284" s="27"/>
      <c r="B284" s="27"/>
      <c r="C284" s="27"/>
      <c r="D284" s="104"/>
      <c r="E284" s="106"/>
      <c r="F284" s="106"/>
      <c r="G284" s="107"/>
      <c r="H284" s="106"/>
    </row>
    <row r="285" spans="1:9">
      <c r="A285" s="27"/>
      <c r="B285" s="27"/>
      <c r="C285" s="27"/>
      <c r="D285" s="104"/>
      <c r="E285" s="105"/>
      <c r="F285" s="105"/>
      <c r="G285" s="105"/>
      <c r="H285" s="105"/>
    </row>
    <row r="286" spans="1:9">
      <c r="A286" s="27"/>
      <c r="B286" s="27"/>
      <c r="C286" s="27"/>
      <c r="D286" s="104"/>
      <c r="E286" s="105"/>
      <c r="F286" s="106"/>
      <c r="G286" s="105"/>
      <c r="H286" s="106"/>
    </row>
    <row r="287" spans="1:9">
      <c r="A287" s="27"/>
      <c r="B287" s="27"/>
      <c r="C287" s="27"/>
      <c r="D287" s="104"/>
      <c r="E287" s="105"/>
      <c r="F287" s="106"/>
      <c r="G287" s="105"/>
      <c r="H287" s="106"/>
    </row>
    <row r="288" spans="1:9">
      <c r="A288" s="27"/>
      <c r="B288" s="27"/>
      <c r="C288" s="27"/>
      <c r="D288" s="104"/>
      <c r="E288" s="106"/>
      <c r="F288" s="106"/>
      <c r="G288" s="107"/>
      <c r="H288" s="106"/>
    </row>
    <row r="289" spans="1:9">
      <c r="A289" s="27"/>
      <c r="B289" s="27"/>
      <c r="C289" s="27"/>
      <c r="D289" s="104"/>
      <c r="E289" s="105"/>
      <c r="F289" s="106"/>
      <c r="G289" s="105"/>
      <c r="H289" s="105"/>
    </row>
    <row r="290" spans="1:9">
      <c r="A290" s="27"/>
      <c r="B290" s="27"/>
      <c r="C290" s="27"/>
      <c r="D290" s="104"/>
      <c r="E290" s="105"/>
      <c r="F290" s="105"/>
      <c r="G290" s="105"/>
      <c r="H290" s="105"/>
    </row>
    <row r="291" spans="1:9">
      <c r="A291" s="27"/>
      <c r="B291" s="27"/>
      <c r="C291" s="27"/>
      <c r="D291" s="104"/>
      <c r="E291" s="106"/>
      <c r="F291" s="106"/>
      <c r="G291" s="107"/>
      <c r="H291" s="106"/>
    </row>
    <row r="292" spans="1:9">
      <c r="A292" s="27"/>
      <c r="B292" s="27"/>
      <c r="C292" s="27"/>
      <c r="D292" s="104"/>
      <c r="E292" s="105"/>
      <c r="F292" s="106"/>
      <c r="G292" s="105"/>
      <c r="H292" s="105"/>
    </row>
    <row r="293" spans="1:9">
      <c r="A293" s="27"/>
      <c r="B293" s="27"/>
      <c r="C293" s="27"/>
      <c r="D293" s="104"/>
      <c r="E293" s="105"/>
      <c r="F293" s="105"/>
      <c r="G293" s="105"/>
      <c r="H293" s="105"/>
    </row>
    <row r="294" spans="1:9">
      <c r="A294" s="27"/>
      <c r="B294" s="27"/>
      <c r="C294" s="27"/>
      <c r="D294" s="104"/>
      <c r="E294" s="105"/>
      <c r="F294" s="106"/>
      <c r="G294" s="105"/>
      <c r="H294" s="105"/>
    </row>
    <row r="295" spans="1:9">
      <c r="A295" s="27"/>
      <c r="B295" s="27"/>
      <c r="C295" s="27"/>
      <c r="D295" s="104"/>
      <c r="E295" s="106"/>
      <c r="F295" s="106"/>
      <c r="G295" s="107"/>
      <c r="H295" s="106"/>
    </row>
    <row r="296" spans="1:9">
      <c r="A296" s="27"/>
      <c r="B296" s="27"/>
      <c r="C296" s="27"/>
      <c r="D296" s="104"/>
      <c r="E296" s="105"/>
      <c r="F296" s="106"/>
      <c r="G296" s="105"/>
      <c r="H296" s="106"/>
    </row>
    <row r="297" spans="1:9">
      <c r="A297" s="27"/>
      <c r="B297" s="27"/>
      <c r="C297" s="27"/>
      <c r="D297" s="104"/>
      <c r="E297" s="106"/>
      <c r="F297" s="106"/>
      <c r="G297" s="107"/>
      <c r="H297" s="106"/>
    </row>
    <row r="298" spans="1:9">
      <c r="A298" s="27"/>
      <c r="B298" s="27"/>
      <c r="C298" s="27"/>
      <c r="D298" s="104"/>
      <c r="E298" s="106"/>
      <c r="F298" s="106"/>
      <c r="G298" s="107"/>
      <c r="H298" s="105"/>
      <c r="I298" s="23"/>
    </row>
    <row r="299" spans="1:9">
      <c r="A299" s="27"/>
      <c r="B299" s="27"/>
      <c r="C299" s="27"/>
      <c r="D299" s="104"/>
      <c r="E299" s="105"/>
      <c r="F299" s="106"/>
      <c r="G299" s="105"/>
      <c r="H299" s="105"/>
    </row>
    <row r="300" spans="1:9">
      <c r="A300" s="27"/>
      <c r="B300" s="27"/>
      <c r="C300" s="27"/>
      <c r="D300" s="104"/>
      <c r="E300" s="105"/>
      <c r="F300" s="106"/>
      <c r="G300" s="105"/>
      <c r="H300" s="105"/>
      <c r="I300" s="23"/>
    </row>
    <row r="301" spans="1:9">
      <c r="A301" s="27"/>
      <c r="B301" s="27"/>
      <c r="C301" s="27"/>
      <c r="D301" s="104"/>
      <c r="E301" s="105"/>
      <c r="F301" s="105"/>
      <c r="G301" s="105"/>
      <c r="H301" s="105"/>
      <c r="I301" s="23"/>
    </row>
    <row r="302" spans="1:9">
      <c r="A302" s="27"/>
      <c r="B302" s="27"/>
      <c r="C302" s="27"/>
      <c r="D302" s="104"/>
      <c r="E302" s="105"/>
      <c r="F302" s="105"/>
      <c r="G302" s="105"/>
      <c r="H302" s="105"/>
    </row>
    <row r="303" spans="1:9">
      <c r="A303" s="27"/>
      <c r="B303" s="27"/>
      <c r="C303" s="27"/>
      <c r="D303" s="104"/>
      <c r="E303" s="105"/>
      <c r="F303" s="105"/>
      <c r="G303" s="105"/>
      <c r="H303" s="105"/>
    </row>
    <row r="304" spans="1:9">
      <c r="A304" s="27"/>
      <c r="B304" s="27"/>
      <c r="C304" s="27"/>
      <c r="D304" s="104"/>
      <c r="E304" s="106"/>
      <c r="F304" s="106"/>
      <c r="G304" s="105"/>
      <c r="H304" s="105"/>
    </row>
    <row r="305" spans="1:9">
      <c r="A305" s="27"/>
      <c r="B305" s="27"/>
      <c r="C305" s="27"/>
      <c r="D305" s="104"/>
      <c r="E305" s="105"/>
      <c r="F305" s="106"/>
      <c r="G305" s="105"/>
      <c r="H305" s="105"/>
    </row>
    <row r="306" spans="1:9">
      <c r="A306" s="27"/>
      <c r="B306" s="27"/>
      <c r="C306" s="27"/>
      <c r="D306" s="104"/>
      <c r="E306" s="105"/>
      <c r="F306" s="106"/>
      <c r="G306" s="105"/>
      <c r="H306" s="106"/>
    </row>
    <row r="307" spans="1:9">
      <c r="A307" s="27"/>
      <c r="B307" s="27"/>
      <c r="C307" s="27"/>
      <c r="D307" s="104"/>
      <c r="E307" s="105"/>
      <c r="F307" s="106"/>
      <c r="G307" s="105"/>
      <c r="H307" s="106"/>
    </row>
    <row r="308" spans="1:9">
      <c r="A308" s="27"/>
      <c r="B308" s="27"/>
      <c r="C308" s="27"/>
      <c r="D308" s="104"/>
      <c r="E308" s="105"/>
      <c r="F308" s="106"/>
      <c r="G308" s="105"/>
      <c r="H308" s="105"/>
    </row>
    <row r="309" spans="1:9">
      <c r="A309" s="27"/>
      <c r="B309" s="27"/>
      <c r="C309" s="27"/>
      <c r="D309" s="104"/>
      <c r="E309" s="106"/>
      <c r="F309" s="106"/>
      <c r="G309" s="107"/>
      <c r="H309" s="106"/>
      <c r="I309" s="23"/>
    </row>
    <row r="310" spans="1:9">
      <c r="A310" s="27"/>
      <c r="B310" s="27"/>
      <c r="C310" s="27"/>
      <c r="D310" s="104"/>
      <c r="E310" s="105"/>
      <c r="F310" s="106"/>
      <c r="G310" s="105"/>
      <c r="H310" s="105"/>
    </row>
    <row r="311" spans="1:9">
      <c r="A311" s="27"/>
      <c r="B311" s="27"/>
      <c r="C311" s="27"/>
      <c r="D311" s="104"/>
      <c r="E311" s="105"/>
      <c r="F311" s="105"/>
      <c r="G311" s="105"/>
      <c r="H311" s="105"/>
    </row>
    <row r="312" spans="1:9">
      <c r="A312" s="27"/>
      <c r="B312" s="27"/>
      <c r="C312" s="27"/>
      <c r="D312" s="104"/>
      <c r="E312" s="105"/>
      <c r="F312" s="106"/>
      <c r="G312" s="105"/>
      <c r="H312" s="105"/>
      <c r="I312" s="23"/>
    </row>
    <row r="313" spans="1:9">
      <c r="A313" s="27"/>
      <c r="B313" s="27"/>
      <c r="C313" s="27"/>
      <c r="D313" s="104"/>
      <c r="E313" s="105"/>
      <c r="F313" s="106"/>
      <c r="G313" s="105"/>
      <c r="H313" s="105"/>
      <c r="I313" s="23"/>
    </row>
    <row r="314" spans="1:9">
      <c r="A314" s="27"/>
      <c r="B314" s="27"/>
      <c r="C314" s="27"/>
      <c r="D314" s="104"/>
      <c r="E314" s="105"/>
      <c r="F314" s="106"/>
      <c r="G314" s="105"/>
      <c r="H314" s="106"/>
    </row>
    <row r="315" spans="1:9">
      <c r="A315" s="27"/>
      <c r="B315" s="27"/>
      <c r="C315" s="27"/>
      <c r="D315" s="104"/>
      <c r="E315" s="105"/>
      <c r="F315" s="106"/>
      <c r="G315" s="105"/>
      <c r="H315" s="106"/>
    </row>
    <row r="316" spans="1:9">
      <c r="A316" s="27"/>
      <c r="B316" s="27"/>
      <c r="C316" s="27"/>
      <c r="D316" s="104"/>
      <c r="E316" s="106"/>
      <c r="F316" s="106"/>
      <c r="G316" s="105"/>
      <c r="H316" s="106"/>
    </row>
    <row r="317" spans="1:9">
      <c r="A317" s="27"/>
      <c r="B317" s="27"/>
      <c r="C317" s="27"/>
      <c r="D317" s="104"/>
      <c r="E317" s="105"/>
      <c r="F317" s="106"/>
      <c r="G317" s="105"/>
      <c r="H317" s="105"/>
    </row>
    <row r="318" spans="1:9">
      <c r="A318" s="27"/>
      <c r="B318" s="27"/>
      <c r="C318" s="27"/>
      <c r="D318" s="104"/>
      <c r="E318" s="105"/>
      <c r="F318" s="106"/>
      <c r="G318" s="105"/>
      <c r="H318" s="106"/>
      <c r="I318" s="23"/>
    </row>
    <row r="319" spans="1:9">
      <c r="A319" s="27"/>
      <c r="B319" s="27"/>
      <c r="C319" s="27"/>
      <c r="D319" s="104"/>
      <c r="E319" s="106"/>
      <c r="F319" s="106"/>
      <c r="G319" s="107"/>
      <c r="H319" s="106"/>
    </row>
    <row r="320" spans="1:9">
      <c r="A320" s="27"/>
      <c r="B320" s="27"/>
      <c r="C320" s="27"/>
      <c r="D320" s="104"/>
      <c r="E320" s="105"/>
      <c r="F320" s="106"/>
      <c r="G320" s="105"/>
      <c r="H320" s="106"/>
      <c r="I320" s="23"/>
    </row>
    <row r="321" spans="1:9">
      <c r="A321" s="27"/>
      <c r="B321" s="27"/>
      <c r="C321" s="27"/>
      <c r="D321" s="104"/>
      <c r="E321" s="105"/>
      <c r="F321" s="105"/>
      <c r="G321" s="105"/>
      <c r="H321" s="105"/>
    </row>
    <row r="322" spans="1:9">
      <c r="A322" s="27"/>
      <c r="B322" s="27"/>
      <c r="C322" s="27"/>
      <c r="D322" s="104"/>
      <c r="E322" s="105"/>
      <c r="F322" s="106"/>
      <c r="G322" s="105"/>
      <c r="H322" s="106"/>
    </row>
    <row r="323" spans="1:9">
      <c r="A323" s="27"/>
      <c r="B323" s="27"/>
      <c r="C323" s="27"/>
      <c r="D323" s="104"/>
      <c r="E323" s="105"/>
      <c r="F323" s="106"/>
      <c r="G323" s="105"/>
      <c r="H323" s="106"/>
    </row>
    <row r="324" spans="1:9">
      <c r="A324" s="27"/>
      <c r="B324" s="27"/>
      <c r="C324" s="27"/>
      <c r="D324" s="104"/>
      <c r="E324" s="105"/>
      <c r="F324" s="106"/>
      <c r="G324" s="105"/>
      <c r="H324" s="105"/>
      <c r="I324" s="23"/>
    </row>
    <row r="325" spans="1:9">
      <c r="A325" s="27"/>
      <c r="B325" s="27"/>
      <c r="C325" s="27"/>
      <c r="D325" s="104"/>
      <c r="E325" s="105"/>
      <c r="F325" s="106"/>
      <c r="G325" s="105"/>
      <c r="H325" s="105"/>
    </row>
    <row r="326" spans="1:9">
      <c r="A326" s="27"/>
      <c r="B326" s="27"/>
      <c r="C326" s="27"/>
      <c r="D326" s="104"/>
      <c r="E326" s="105"/>
      <c r="F326" s="105"/>
      <c r="G326" s="105"/>
      <c r="H326" s="105"/>
      <c r="I326" s="23"/>
    </row>
    <row r="327" spans="1:9">
      <c r="A327" s="27"/>
      <c r="B327" s="27"/>
      <c r="C327" s="27"/>
      <c r="D327" s="104"/>
      <c r="E327" s="105"/>
      <c r="F327" s="106"/>
      <c r="G327" s="105"/>
      <c r="H327" s="106"/>
      <c r="I327" s="23"/>
    </row>
    <row r="328" spans="1:9">
      <c r="A328" s="27"/>
      <c r="B328" s="27"/>
      <c r="C328" s="27"/>
      <c r="D328" s="104"/>
      <c r="E328" s="106"/>
      <c r="F328" s="106"/>
      <c r="G328" s="107"/>
      <c r="H328" s="106"/>
    </row>
    <row r="329" spans="1:9">
      <c r="A329" s="27"/>
      <c r="B329" s="27"/>
      <c r="C329" s="27"/>
      <c r="D329" s="104"/>
      <c r="E329" s="105"/>
      <c r="F329" s="106"/>
      <c r="G329" s="105"/>
      <c r="H329" s="105"/>
    </row>
    <row r="330" spans="1:9">
      <c r="A330" s="27"/>
      <c r="B330" s="27"/>
      <c r="C330" s="27"/>
      <c r="D330" s="104"/>
      <c r="E330" s="105"/>
      <c r="F330" s="106"/>
      <c r="G330" s="105"/>
      <c r="H330" s="105"/>
    </row>
    <row r="331" spans="1:9">
      <c r="A331" s="27"/>
      <c r="B331" s="27"/>
      <c r="C331" s="27"/>
      <c r="D331" s="104"/>
      <c r="E331" s="105"/>
      <c r="F331" s="106"/>
      <c r="G331" s="105"/>
      <c r="H331" s="105"/>
    </row>
    <row r="332" spans="1:9">
      <c r="A332" s="27"/>
      <c r="B332" s="27"/>
      <c r="C332" s="27"/>
      <c r="D332" s="104"/>
      <c r="E332" s="106"/>
      <c r="F332" s="106"/>
      <c r="G332" s="105"/>
      <c r="H332" s="106"/>
    </row>
    <row r="333" spans="1:9">
      <c r="A333" s="27"/>
      <c r="B333" s="27"/>
      <c r="C333" s="27"/>
      <c r="D333" s="104"/>
      <c r="E333" s="106"/>
      <c r="F333" s="106"/>
      <c r="G333" s="105"/>
      <c r="H333" s="105"/>
    </row>
    <row r="334" spans="1:9">
      <c r="A334" s="27"/>
      <c r="B334" s="27"/>
      <c r="C334" s="27"/>
      <c r="D334" s="104"/>
      <c r="E334" s="105"/>
      <c r="F334" s="105"/>
      <c r="G334" s="105"/>
      <c r="H334" s="105"/>
    </row>
    <row r="335" spans="1:9">
      <c r="A335" s="27"/>
      <c r="B335" s="27"/>
      <c r="C335" s="27"/>
      <c r="D335" s="104"/>
      <c r="E335" s="106"/>
      <c r="F335" s="106"/>
      <c r="G335" s="105"/>
      <c r="H335" s="106"/>
      <c r="I335" s="23"/>
    </row>
    <row r="336" spans="1:9">
      <c r="A336" s="27"/>
      <c r="B336" s="27"/>
      <c r="C336" s="27"/>
      <c r="D336" s="104"/>
      <c r="E336" s="106"/>
      <c r="F336" s="105"/>
      <c r="G336" s="105"/>
      <c r="H336" s="105"/>
    </row>
    <row r="337" spans="1:9">
      <c r="A337" s="27"/>
      <c r="B337" s="27"/>
      <c r="C337" s="27"/>
      <c r="D337" s="104"/>
      <c r="E337" s="105"/>
      <c r="F337" s="105"/>
      <c r="G337" s="105"/>
      <c r="H337" s="105"/>
    </row>
    <row r="338" spans="1:9">
      <c r="A338" s="27"/>
      <c r="B338" s="27"/>
      <c r="C338" s="27"/>
      <c r="D338" s="104"/>
      <c r="E338" s="105"/>
      <c r="F338" s="106"/>
      <c r="G338" s="105"/>
      <c r="H338" s="105"/>
    </row>
    <row r="339" spans="1:9">
      <c r="A339" s="27"/>
      <c r="B339" s="27"/>
      <c r="C339" s="27"/>
      <c r="D339" s="104"/>
      <c r="E339" s="105"/>
      <c r="F339" s="105"/>
      <c r="G339" s="105"/>
      <c r="H339" s="105"/>
    </row>
    <row r="340" spans="1:9">
      <c r="A340" s="27"/>
      <c r="B340" s="27"/>
      <c r="C340" s="27"/>
      <c r="D340" s="104"/>
      <c r="E340" s="105"/>
      <c r="F340" s="106"/>
      <c r="G340" s="105"/>
      <c r="H340" s="106"/>
    </row>
    <row r="341" spans="1:9">
      <c r="A341" s="27"/>
      <c r="B341" s="27"/>
      <c r="C341" s="27"/>
      <c r="D341" s="104"/>
      <c r="E341" s="105"/>
      <c r="F341" s="105"/>
      <c r="G341" s="105"/>
      <c r="H341" s="105"/>
    </row>
    <row r="342" spans="1:9">
      <c r="A342" s="27"/>
      <c r="B342" s="27"/>
      <c r="C342" s="27"/>
      <c r="D342" s="104"/>
      <c r="E342" s="106"/>
      <c r="F342" s="106"/>
      <c r="G342" s="107"/>
      <c r="H342" s="106"/>
    </row>
    <row r="343" spans="1:9">
      <c r="A343" s="27"/>
      <c r="B343" s="27"/>
      <c r="C343" s="27"/>
      <c r="D343" s="104"/>
      <c r="E343" s="106"/>
      <c r="F343" s="106"/>
      <c r="G343" s="105"/>
      <c r="H343" s="106"/>
    </row>
    <row r="344" spans="1:9">
      <c r="A344" s="27"/>
      <c r="B344" s="27"/>
      <c r="C344" s="27"/>
      <c r="D344" s="104"/>
      <c r="E344" s="105"/>
      <c r="F344" s="105"/>
      <c r="G344" s="105"/>
      <c r="H344" s="105"/>
    </row>
    <row r="345" spans="1:9">
      <c r="A345" s="27"/>
      <c r="B345" s="27"/>
      <c r="C345" s="27"/>
      <c r="D345" s="104"/>
      <c r="E345" s="105"/>
      <c r="F345" s="106"/>
      <c r="G345" s="105"/>
      <c r="H345" s="105"/>
    </row>
    <row r="346" spans="1:9">
      <c r="A346" s="27"/>
      <c r="B346" s="27"/>
      <c r="C346" s="27"/>
      <c r="D346" s="104"/>
      <c r="E346" s="106"/>
      <c r="F346" s="106"/>
      <c r="G346" s="105"/>
      <c r="H346" s="106"/>
    </row>
    <row r="347" spans="1:9">
      <c r="A347" s="27"/>
      <c r="B347" s="27"/>
      <c r="C347" s="27"/>
      <c r="D347" s="104"/>
      <c r="E347" s="105"/>
      <c r="F347" s="106"/>
      <c r="G347" s="105"/>
      <c r="H347" s="106"/>
      <c r="I347" s="23"/>
    </row>
    <row r="348" spans="1:9">
      <c r="A348" s="27"/>
      <c r="B348" s="27"/>
      <c r="C348" s="27"/>
      <c r="D348" s="104"/>
      <c r="E348" s="105"/>
      <c r="F348" s="106"/>
      <c r="G348" s="105"/>
      <c r="H348" s="106"/>
      <c r="I348" s="23"/>
    </row>
    <row r="349" spans="1:9">
      <c r="A349" s="27"/>
      <c r="B349" s="27"/>
      <c r="C349" s="27"/>
      <c r="D349" s="104"/>
      <c r="E349" s="105"/>
      <c r="F349" s="105"/>
      <c r="G349" s="105"/>
      <c r="H349" s="105"/>
    </row>
    <row r="350" spans="1:9">
      <c r="A350" s="27"/>
      <c r="B350" s="27"/>
      <c r="C350" s="27"/>
      <c r="D350" s="104"/>
      <c r="E350" s="105"/>
      <c r="F350" s="106"/>
      <c r="G350" s="105"/>
      <c r="H350" s="106"/>
    </row>
    <row r="351" spans="1:9">
      <c r="A351" s="27"/>
      <c r="B351" s="27"/>
      <c r="C351" s="27"/>
      <c r="D351" s="104"/>
      <c r="E351" s="105"/>
      <c r="F351" s="106"/>
      <c r="G351" s="105"/>
      <c r="H351" s="106"/>
      <c r="I351" s="23"/>
    </row>
    <row r="352" spans="1:9">
      <c r="A352" s="27"/>
      <c r="B352" s="27"/>
      <c r="C352" s="27"/>
      <c r="D352" s="104"/>
      <c r="E352" s="105"/>
      <c r="F352" s="106"/>
      <c r="G352" s="105"/>
      <c r="H352" s="105"/>
    </row>
    <row r="353" spans="1:9">
      <c r="A353" s="27"/>
      <c r="B353" s="27"/>
      <c r="C353" s="27"/>
      <c r="D353" s="104"/>
      <c r="E353" s="106"/>
      <c r="F353" s="106"/>
      <c r="G353" s="105"/>
      <c r="H353" s="106"/>
    </row>
    <row r="354" spans="1:9">
      <c r="A354" s="27"/>
      <c r="B354" s="27"/>
      <c r="C354" s="27"/>
      <c r="D354" s="104"/>
      <c r="E354" s="105"/>
      <c r="F354" s="106"/>
      <c r="G354" s="105"/>
      <c r="H354" s="105"/>
      <c r="I354" s="23"/>
    </row>
    <row r="355" spans="1:9">
      <c r="A355" s="27"/>
      <c r="B355" s="27"/>
      <c r="C355" s="27"/>
      <c r="D355" s="104"/>
      <c r="E355" s="105"/>
      <c r="F355" s="106"/>
      <c r="G355" s="105"/>
      <c r="H355" s="106"/>
    </row>
    <row r="356" spans="1:9">
      <c r="A356" s="27"/>
      <c r="B356" s="27"/>
      <c r="C356" s="27"/>
      <c r="D356" s="104"/>
      <c r="E356" s="105"/>
      <c r="F356" s="106"/>
      <c r="G356" s="105"/>
      <c r="H356" s="105"/>
    </row>
    <row r="357" spans="1:9">
      <c r="A357" s="27"/>
      <c r="B357" s="27"/>
      <c r="C357" s="27"/>
      <c r="D357" s="104"/>
      <c r="E357" s="105"/>
      <c r="F357" s="106"/>
      <c r="G357" s="105"/>
      <c r="H357" s="105"/>
    </row>
    <row r="358" spans="1:9">
      <c r="A358" s="27"/>
      <c r="B358" s="27"/>
      <c r="C358" s="27"/>
      <c r="D358" s="104"/>
      <c r="E358" s="105"/>
      <c r="F358" s="106"/>
      <c r="G358" s="105"/>
      <c r="H358" s="105"/>
    </row>
    <row r="359" spans="1:9">
      <c r="A359" s="27"/>
      <c r="B359" s="27"/>
      <c r="C359" s="27"/>
      <c r="D359" s="104"/>
      <c r="E359" s="105"/>
      <c r="F359" s="106"/>
      <c r="G359" s="105"/>
      <c r="H359" s="105"/>
    </row>
    <row r="360" spans="1:9">
      <c r="A360" s="27"/>
      <c r="B360" s="27"/>
      <c r="C360" s="27"/>
      <c r="D360" s="104"/>
      <c r="E360" s="105"/>
      <c r="F360" s="105"/>
      <c r="G360" s="105"/>
      <c r="H360" s="105"/>
    </row>
    <row r="361" spans="1:9">
      <c r="A361" s="27"/>
      <c r="B361" s="27"/>
      <c r="C361" s="27"/>
      <c r="D361" s="104"/>
      <c r="E361" s="105"/>
      <c r="F361" s="106"/>
      <c r="G361" s="105"/>
      <c r="H361" s="105"/>
    </row>
    <row r="362" spans="1:9">
      <c r="A362" s="27"/>
      <c r="B362" s="27"/>
      <c r="C362" s="27"/>
      <c r="D362" s="104"/>
      <c r="E362" s="105"/>
      <c r="F362" s="106"/>
      <c r="G362" s="105"/>
      <c r="H362" s="106"/>
    </row>
    <row r="363" spans="1:9">
      <c r="A363" s="27"/>
      <c r="B363" s="27"/>
      <c r="C363" s="27"/>
      <c r="D363" s="104"/>
      <c r="E363" s="105"/>
      <c r="F363" s="106"/>
      <c r="G363" s="105"/>
      <c r="H363" s="106"/>
    </row>
    <row r="364" spans="1:9">
      <c r="A364" s="27"/>
      <c r="B364" s="27"/>
      <c r="C364" s="27"/>
      <c r="D364" s="104"/>
      <c r="E364" s="106"/>
      <c r="F364" s="106"/>
      <c r="G364" s="107"/>
      <c r="H364" s="105"/>
      <c r="I364" s="23"/>
    </row>
    <row r="365" spans="1:9">
      <c r="A365" s="27"/>
      <c r="B365" s="27"/>
      <c r="C365" s="27"/>
      <c r="D365" s="104"/>
      <c r="E365" s="106"/>
      <c r="F365" s="106"/>
      <c r="G365" s="107"/>
      <c r="H365" s="106"/>
    </row>
    <row r="366" spans="1:9">
      <c r="A366" s="27"/>
      <c r="B366" s="27"/>
      <c r="C366" s="27"/>
      <c r="D366" s="104"/>
      <c r="E366" s="105"/>
      <c r="F366" s="106"/>
      <c r="G366" s="105"/>
      <c r="H366" s="105"/>
    </row>
    <row r="367" spans="1:9">
      <c r="A367" s="27"/>
      <c r="B367" s="27"/>
      <c r="C367" s="27"/>
      <c r="D367" s="104"/>
      <c r="E367" s="105"/>
      <c r="F367" s="105"/>
      <c r="G367" s="105"/>
      <c r="H367" s="105"/>
    </row>
    <row r="368" spans="1:9">
      <c r="A368" s="27"/>
      <c r="B368" s="27"/>
      <c r="C368" s="27"/>
      <c r="D368" s="104"/>
      <c r="E368" s="105"/>
      <c r="F368" s="106"/>
      <c r="G368" s="105"/>
      <c r="H368" s="106"/>
    </row>
    <row r="369" spans="1:9">
      <c r="A369" s="27"/>
      <c r="B369" s="27"/>
      <c r="C369" s="27"/>
      <c r="D369" s="104"/>
      <c r="E369" s="105"/>
      <c r="F369" s="106"/>
      <c r="G369" s="105"/>
      <c r="H369" s="105"/>
    </row>
    <row r="370" spans="1:9">
      <c r="A370" s="27"/>
      <c r="B370" s="27"/>
      <c r="C370" s="27"/>
      <c r="D370" s="104"/>
      <c r="E370" s="105"/>
      <c r="F370" s="106"/>
      <c r="G370" s="105"/>
      <c r="H370" s="105"/>
    </row>
    <row r="371" spans="1:9">
      <c r="A371" s="27"/>
      <c r="B371" s="27"/>
      <c r="C371" s="27"/>
      <c r="D371" s="104"/>
      <c r="E371" s="105"/>
      <c r="F371" s="106"/>
      <c r="G371" s="105"/>
      <c r="H371" s="105"/>
    </row>
    <row r="372" spans="1:9">
      <c r="A372" s="27"/>
      <c r="B372" s="27"/>
      <c r="C372" s="27"/>
      <c r="D372" s="104"/>
      <c r="E372" s="105"/>
      <c r="F372" s="106"/>
      <c r="G372" s="105"/>
      <c r="H372" s="105"/>
    </row>
    <row r="373" spans="1:9">
      <c r="A373" s="27"/>
      <c r="B373" s="27"/>
      <c r="C373" s="27"/>
      <c r="D373" s="104"/>
      <c r="E373" s="105"/>
      <c r="F373" s="105"/>
      <c r="G373" s="105"/>
      <c r="H373" s="105"/>
    </row>
    <row r="374" spans="1:9">
      <c r="A374" s="27"/>
      <c r="B374" s="27"/>
      <c r="C374" s="27"/>
      <c r="D374" s="104"/>
      <c r="E374" s="105"/>
      <c r="F374" s="105"/>
      <c r="G374" s="105"/>
      <c r="H374" s="105"/>
    </row>
    <row r="375" spans="1:9">
      <c r="A375" s="27"/>
      <c r="B375" s="27"/>
      <c r="C375" s="27"/>
      <c r="D375" s="104"/>
      <c r="E375" s="105"/>
      <c r="F375" s="105"/>
      <c r="G375" s="105"/>
      <c r="H375" s="105"/>
    </row>
    <row r="376" spans="1:9">
      <c r="A376" s="27"/>
      <c r="B376" s="27"/>
      <c r="C376" s="27"/>
      <c r="D376" s="104"/>
      <c r="E376" s="105"/>
      <c r="F376" s="105"/>
      <c r="G376" s="105"/>
      <c r="H376" s="105"/>
    </row>
    <row r="377" spans="1:9">
      <c r="A377" s="27"/>
      <c r="B377" s="27"/>
      <c r="C377" s="27"/>
      <c r="D377" s="104"/>
      <c r="E377" s="105"/>
      <c r="F377" s="105"/>
      <c r="G377" s="105"/>
      <c r="H377" s="105"/>
    </row>
    <row r="378" spans="1:9">
      <c r="A378" s="27"/>
      <c r="B378" s="27"/>
      <c r="C378" s="27"/>
      <c r="D378" s="104"/>
      <c r="E378" s="105"/>
      <c r="F378" s="106"/>
      <c r="G378" s="105"/>
      <c r="H378" s="106"/>
    </row>
    <row r="379" spans="1:9">
      <c r="A379" s="27"/>
      <c r="B379" s="27"/>
      <c r="C379" s="27"/>
      <c r="D379" s="104"/>
      <c r="E379" s="105"/>
      <c r="F379" s="106"/>
      <c r="G379" s="105"/>
      <c r="H379" s="105"/>
    </row>
    <row r="380" spans="1:9">
      <c r="A380" s="27"/>
      <c r="B380" s="27"/>
      <c r="C380" s="27"/>
      <c r="D380" s="104"/>
      <c r="E380" s="105"/>
      <c r="F380" s="106"/>
      <c r="G380" s="105"/>
      <c r="H380" s="106"/>
    </row>
    <row r="381" spans="1:9">
      <c r="A381" s="27"/>
      <c r="B381" s="27"/>
      <c r="C381" s="27"/>
      <c r="D381" s="104"/>
      <c r="E381" s="105"/>
      <c r="F381" s="105"/>
      <c r="G381" s="105"/>
      <c r="H381" s="105"/>
      <c r="I381" s="23"/>
    </row>
    <row r="382" spans="1:9">
      <c r="A382" s="27"/>
      <c r="B382" s="27"/>
      <c r="C382" s="27"/>
      <c r="D382" s="104"/>
      <c r="E382" s="105"/>
      <c r="F382" s="106"/>
      <c r="G382" s="105"/>
      <c r="H382" s="106"/>
    </row>
    <row r="383" spans="1:9">
      <c r="A383" s="27"/>
      <c r="B383" s="27"/>
      <c r="C383" s="27"/>
      <c r="D383" s="104"/>
      <c r="E383" s="105"/>
      <c r="F383" s="106"/>
      <c r="G383" s="105"/>
      <c r="H383" s="106"/>
    </row>
    <row r="384" spans="1:9">
      <c r="A384" s="27"/>
      <c r="B384" s="27"/>
      <c r="C384" s="27"/>
      <c r="D384" s="104"/>
      <c r="E384" s="105"/>
      <c r="F384" s="106"/>
      <c r="G384" s="105"/>
      <c r="H384" s="105"/>
    </row>
    <row r="385" spans="1:8">
      <c r="A385" s="27"/>
      <c r="B385" s="27"/>
      <c r="C385" s="27"/>
      <c r="D385" s="104"/>
      <c r="E385" s="105"/>
      <c r="F385" s="106"/>
      <c r="G385" s="105"/>
      <c r="H385" s="106"/>
    </row>
    <row r="386" spans="1:8">
      <c r="A386" s="27"/>
      <c r="B386" s="27"/>
      <c r="C386" s="27"/>
      <c r="D386" s="104"/>
      <c r="E386" s="105"/>
      <c r="F386" s="106"/>
      <c r="G386" s="105"/>
      <c r="H386" s="105"/>
    </row>
    <row r="387" spans="1:8">
      <c r="A387" s="27"/>
      <c r="B387" s="27"/>
      <c r="C387" s="27"/>
      <c r="D387" s="104"/>
      <c r="E387" s="106"/>
      <c r="F387" s="106"/>
      <c r="G387" s="107"/>
      <c r="H387" s="106"/>
    </row>
    <row r="388" spans="1:8">
      <c r="A388" s="27"/>
      <c r="B388" s="27"/>
      <c r="C388" s="27"/>
      <c r="D388" s="104"/>
      <c r="E388" s="105"/>
      <c r="F388" s="106"/>
      <c r="G388" s="105"/>
      <c r="H388" s="105"/>
    </row>
    <row r="389" spans="1:8">
      <c r="A389" s="27"/>
      <c r="B389" s="27"/>
      <c r="C389" s="27"/>
      <c r="D389" s="104"/>
      <c r="E389" s="105"/>
      <c r="F389" s="105"/>
      <c r="G389" s="105"/>
      <c r="H389" s="105"/>
    </row>
    <row r="390" spans="1:8">
      <c r="A390" s="27"/>
      <c r="B390" s="27"/>
      <c r="C390" s="27"/>
      <c r="D390" s="104"/>
      <c r="E390" s="106"/>
      <c r="F390" s="106"/>
      <c r="G390" s="105"/>
      <c r="H390" s="105"/>
    </row>
    <row r="391" spans="1:8">
      <c r="A391" s="27"/>
      <c r="B391" s="27"/>
      <c r="C391" s="27"/>
      <c r="D391" s="104"/>
      <c r="E391" s="106"/>
      <c r="F391" s="106"/>
      <c r="G391" s="105"/>
      <c r="H391" s="105"/>
    </row>
    <row r="392" spans="1:8">
      <c r="A392" s="27"/>
      <c r="B392" s="27"/>
      <c r="C392" s="27"/>
      <c r="D392" s="104"/>
      <c r="E392" s="106"/>
      <c r="F392" s="106"/>
      <c r="G392" s="105"/>
      <c r="H392" s="106"/>
    </row>
    <row r="393" spans="1:8">
      <c r="A393" s="27"/>
      <c r="B393" s="27"/>
      <c r="C393" s="27"/>
      <c r="D393" s="104"/>
      <c r="E393" s="105"/>
      <c r="F393" s="105"/>
      <c r="G393" s="105"/>
      <c r="H393" s="105"/>
    </row>
    <row r="394" spans="1:8">
      <c r="A394" s="27"/>
      <c r="B394" s="27"/>
      <c r="C394" s="27"/>
      <c r="D394" s="104"/>
      <c r="E394" s="105"/>
      <c r="F394" s="105"/>
      <c r="G394" s="105"/>
      <c r="H394" s="105"/>
    </row>
    <row r="395" spans="1:8">
      <c r="A395" s="27"/>
      <c r="B395" s="27"/>
      <c r="C395" s="27"/>
      <c r="D395" s="104"/>
      <c r="E395" s="105"/>
      <c r="F395" s="106"/>
      <c r="G395" s="105"/>
      <c r="H395" s="106"/>
    </row>
    <row r="396" spans="1:8">
      <c r="A396" s="27"/>
      <c r="B396" s="27"/>
      <c r="C396" s="27"/>
      <c r="D396" s="104"/>
      <c r="E396" s="105"/>
      <c r="F396" s="105"/>
      <c r="G396" s="105"/>
      <c r="H396" s="105"/>
    </row>
    <row r="397" spans="1:8">
      <c r="A397" s="27"/>
      <c r="B397" s="27"/>
      <c r="C397" s="27"/>
      <c r="D397" s="104"/>
      <c r="E397" s="106"/>
      <c r="F397" s="106"/>
      <c r="G397" s="107"/>
      <c r="H397" s="106"/>
    </row>
    <row r="398" spans="1:8">
      <c r="A398" s="27"/>
      <c r="B398" s="27"/>
      <c r="C398" s="27"/>
      <c r="D398" s="104"/>
      <c r="E398" s="105"/>
      <c r="F398" s="106"/>
      <c r="G398" s="105"/>
      <c r="H398" s="105"/>
    </row>
    <row r="399" spans="1:8">
      <c r="A399" s="27"/>
      <c r="B399" s="27"/>
      <c r="C399" s="27"/>
      <c r="D399" s="104"/>
      <c r="E399" s="106"/>
      <c r="F399" s="106"/>
      <c r="G399" s="105"/>
      <c r="H399" s="106"/>
    </row>
    <row r="400" spans="1:8">
      <c r="A400" s="27"/>
      <c r="B400" s="27"/>
      <c r="C400" s="27"/>
      <c r="D400" s="104"/>
      <c r="E400" s="105"/>
      <c r="F400" s="106"/>
      <c r="G400" s="105"/>
      <c r="H400" s="105"/>
    </row>
    <row r="401" spans="1:9">
      <c r="A401" s="27"/>
      <c r="B401" s="27"/>
      <c r="C401" s="27"/>
      <c r="D401" s="104"/>
      <c r="E401" s="105"/>
      <c r="F401" s="106"/>
      <c r="G401" s="105"/>
      <c r="H401" s="106"/>
    </row>
    <row r="402" spans="1:9">
      <c r="A402" s="27"/>
      <c r="B402" s="27"/>
      <c r="C402" s="27"/>
      <c r="D402" s="104"/>
      <c r="E402" s="106"/>
      <c r="F402" s="106"/>
      <c r="G402" s="107"/>
      <c r="H402" s="106"/>
    </row>
    <row r="403" spans="1:9">
      <c r="A403" s="27"/>
      <c r="B403" s="27"/>
      <c r="C403" s="27"/>
      <c r="D403" s="104"/>
      <c r="E403" s="106"/>
      <c r="F403" s="106"/>
      <c r="G403" s="105"/>
      <c r="H403" s="106"/>
    </row>
    <row r="404" spans="1:9">
      <c r="A404" s="27"/>
      <c r="B404" s="27"/>
      <c r="C404" s="27"/>
      <c r="D404" s="104"/>
      <c r="E404" s="106"/>
      <c r="F404" s="106"/>
      <c r="G404" s="107"/>
      <c r="H404" s="106"/>
    </row>
    <row r="405" spans="1:9">
      <c r="A405" s="27"/>
      <c r="B405" s="27"/>
      <c r="C405" s="27"/>
      <c r="D405" s="104"/>
      <c r="E405" s="106"/>
      <c r="F405" s="106"/>
      <c r="G405" s="105"/>
      <c r="H405" s="106"/>
      <c r="I405" s="23"/>
    </row>
    <row r="406" spans="1:9">
      <c r="A406" s="27"/>
      <c r="B406" s="27"/>
      <c r="C406" s="27"/>
      <c r="D406" s="104"/>
      <c r="E406" s="105"/>
      <c r="F406" s="106"/>
      <c r="G406" s="105"/>
      <c r="H406" s="105"/>
    </row>
    <row r="407" spans="1:9">
      <c r="A407" s="27"/>
      <c r="B407" s="27"/>
      <c r="C407" s="27"/>
      <c r="D407" s="104"/>
      <c r="E407" s="105"/>
      <c r="F407" s="106"/>
      <c r="G407" s="105"/>
      <c r="H407" s="106"/>
    </row>
    <row r="408" spans="1:9">
      <c r="A408" s="27"/>
      <c r="B408" s="27"/>
      <c r="C408" s="27"/>
      <c r="D408" s="104"/>
      <c r="E408" s="106"/>
      <c r="F408" s="106"/>
      <c r="G408" s="105"/>
      <c r="H408" s="106"/>
    </row>
    <row r="409" spans="1:9">
      <c r="A409" s="27"/>
      <c r="B409" s="27"/>
      <c r="C409" s="27"/>
      <c r="D409" s="104"/>
      <c r="E409" s="105"/>
      <c r="F409" s="105"/>
      <c r="G409" s="105"/>
      <c r="H409" s="105"/>
    </row>
    <row r="410" spans="1:9">
      <c r="A410" s="27"/>
      <c r="B410" s="27"/>
      <c r="C410" s="27"/>
      <c r="D410" s="104"/>
      <c r="E410" s="106"/>
      <c r="F410" s="106"/>
      <c r="G410" s="107"/>
      <c r="H410" s="106"/>
      <c r="I410" s="23"/>
    </row>
    <row r="411" spans="1:9">
      <c r="A411" s="27"/>
      <c r="B411" s="27"/>
      <c r="C411" s="27"/>
      <c r="D411" s="104"/>
      <c r="E411" s="105"/>
      <c r="F411" s="105"/>
      <c r="G411" s="105"/>
      <c r="H411" s="105"/>
    </row>
    <row r="412" spans="1:9">
      <c r="A412" s="27"/>
      <c r="B412" s="27"/>
      <c r="C412" s="27"/>
      <c r="D412" s="104"/>
      <c r="E412" s="105"/>
      <c r="F412" s="106"/>
      <c r="G412" s="105"/>
      <c r="H412" s="105"/>
    </row>
    <row r="413" spans="1:9">
      <c r="A413" s="27"/>
      <c r="B413" s="27"/>
      <c r="C413" s="27"/>
      <c r="D413" s="104"/>
      <c r="E413" s="106"/>
      <c r="F413" s="106"/>
      <c r="G413" s="107"/>
      <c r="H413" s="106"/>
    </row>
    <row r="414" spans="1:9">
      <c r="A414" s="27"/>
      <c r="B414" s="27"/>
      <c r="C414" s="27"/>
      <c r="D414" s="104"/>
      <c r="E414" s="105"/>
      <c r="F414" s="106"/>
      <c r="G414" s="105"/>
      <c r="H414" s="105"/>
    </row>
    <row r="415" spans="1:9">
      <c r="A415" s="27"/>
      <c r="B415" s="27"/>
      <c r="C415" s="27"/>
      <c r="D415" s="104"/>
      <c r="E415" s="105"/>
      <c r="F415" s="106"/>
      <c r="G415" s="105"/>
      <c r="H415" s="106"/>
    </row>
    <row r="416" spans="1:9">
      <c r="A416" s="27"/>
      <c r="B416" s="27"/>
      <c r="C416" s="27"/>
      <c r="D416" s="104"/>
      <c r="E416" s="105"/>
      <c r="F416" s="106"/>
      <c r="G416" s="105"/>
      <c r="H416" s="105"/>
      <c r="I416" s="23"/>
    </row>
    <row r="417" spans="1:9">
      <c r="A417" s="27"/>
      <c r="B417" s="27"/>
      <c r="C417" s="27"/>
      <c r="D417" s="104"/>
      <c r="E417" s="105"/>
      <c r="F417" s="106"/>
      <c r="G417" s="105"/>
      <c r="H417" s="106"/>
    </row>
    <row r="418" spans="1:9">
      <c r="A418" s="27"/>
      <c r="B418" s="27"/>
      <c r="C418" s="27"/>
      <c r="D418" s="104"/>
      <c r="E418" s="106"/>
      <c r="F418" s="105"/>
      <c r="G418" s="105"/>
      <c r="H418" s="105"/>
    </row>
    <row r="419" spans="1:9">
      <c r="A419" s="27"/>
      <c r="B419" s="27"/>
      <c r="C419" s="27"/>
      <c r="D419" s="104"/>
      <c r="E419" s="106"/>
      <c r="F419" s="106"/>
      <c r="G419" s="105"/>
      <c r="H419" s="106"/>
    </row>
    <row r="420" spans="1:9">
      <c r="A420" s="27"/>
      <c r="B420" s="27"/>
      <c r="C420" s="27"/>
      <c r="D420" s="104"/>
      <c r="E420" s="106"/>
      <c r="F420" s="106"/>
      <c r="G420" s="105"/>
      <c r="H420" s="106"/>
    </row>
    <row r="421" spans="1:9">
      <c r="A421" s="27"/>
      <c r="B421" s="27"/>
      <c r="C421" s="27"/>
      <c r="D421" s="104"/>
      <c r="E421" s="105"/>
      <c r="F421" s="105"/>
      <c r="G421" s="105"/>
      <c r="H421" s="105"/>
      <c r="I421" s="23"/>
    </row>
    <row r="422" spans="1:9">
      <c r="A422" s="27"/>
      <c r="B422" s="27"/>
      <c r="C422" s="27"/>
      <c r="D422" s="104"/>
      <c r="E422" s="105"/>
      <c r="F422" s="106"/>
      <c r="G422" s="105"/>
      <c r="H422" s="105"/>
    </row>
    <row r="423" spans="1:9">
      <c r="A423" s="27"/>
      <c r="B423" s="27"/>
      <c r="C423" s="27"/>
      <c r="D423" s="104"/>
      <c r="E423" s="105"/>
      <c r="F423" s="106"/>
      <c r="G423" s="105"/>
      <c r="H423" s="105"/>
    </row>
    <row r="424" spans="1:9">
      <c r="A424" s="27"/>
      <c r="B424" s="27"/>
      <c r="C424" s="27"/>
      <c r="D424" s="104"/>
      <c r="E424" s="105"/>
      <c r="F424" s="106"/>
      <c r="G424" s="105"/>
      <c r="H424" s="105"/>
    </row>
    <row r="425" spans="1:9">
      <c r="A425" s="27"/>
      <c r="B425" s="27"/>
      <c r="C425" s="27"/>
      <c r="D425" s="104"/>
      <c r="E425" s="106"/>
      <c r="F425" s="106"/>
      <c r="G425" s="105"/>
      <c r="H425" s="106"/>
    </row>
    <row r="426" spans="1:9">
      <c r="A426" s="27"/>
      <c r="B426" s="27"/>
      <c r="C426" s="27"/>
      <c r="D426" s="104"/>
      <c r="E426" s="106"/>
      <c r="F426" s="106"/>
      <c r="G426" s="105"/>
      <c r="H426" s="106"/>
    </row>
    <row r="427" spans="1:9">
      <c r="A427" s="27"/>
      <c r="B427" s="27"/>
      <c r="C427" s="27"/>
      <c r="D427" s="104"/>
      <c r="E427" s="105"/>
      <c r="F427" s="105"/>
      <c r="G427" s="105"/>
      <c r="H427" s="105"/>
    </row>
    <row r="428" spans="1:9">
      <c r="A428" s="27"/>
      <c r="B428" s="27"/>
      <c r="C428" s="27"/>
      <c r="D428" s="104"/>
      <c r="E428" s="106"/>
      <c r="F428" s="106"/>
      <c r="G428" s="107"/>
      <c r="H428" s="106"/>
    </row>
    <row r="429" spans="1:9">
      <c r="A429" s="27"/>
      <c r="B429" s="27"/>
      <c r="C429" s="27"/>
      <c r="D429" s="104"/>
      <c r="E429" s="105"/>
      <c r="F429" s="105"/>
      <c r="G429" s="105"/>
      <c r="H429" s="105"/>
    </row>
    <row r="430" spans="1:9">
      <c r="A430" s="27"/>
      <c r="B430" s="27"/>
      <c r="C430" s="27"/>
      <c r="D430" s="104"/>
      <c r="E430" s="106"/>
      <c r="F430" s="106"/>
      <c r="G430" s="105"/>
      <c r="H430" s="105"/>
    </row>
    <row r="431" spans="1:9">
      <c r="A431" s="27"/>
      <c r="B431" s="27"/>
      <c r="C431" s="27"/>
      <c r="D431" s="104"/>
      <c r="E431" s="105"/>
      <c r="F431" s="105"/>
      <c r="G431" s="105"/>
      <c r="H431" s="105"/>
    </row>
    <row r="432" spans="1:9">
      <c r="A432" s="27"/>
      <c r="B432" s="27"/>
      <c r="C432" s="27"/>
      <c r="D432" s="104"/>
      <c r="E432" s="106"/>
      <c r="F432" s="106"/>
      <c r="G432" s="107"/>
      <c r="H432" s="106"/>
      <c r="I432" s="23"/>
    </row>
    <row r="433" spans="1:9">
      <c r="A433" s="27"/>
      <c r="B433" s="27"/>
      <c r="C433" s="27"/>
      <c r="D433" s="104"/>
      <c r="E433" s="105"/>
      <c r="F433" s="105"/>
      <c r="G433" s="105"/>
      <c r="H433" s="105"/>
    </row>
    <row r="434" spans="1:9">
      <c r="A434" s="27"/>
      <c r="B434" s="27"/>
      <c r="C434" s="27"/>
      <c r="D434" s="104"/>
      <c r="E434" s="105"/>
      <c r="F434" s="106"/>
      <c r="G434" s="105"/>
      <c r="H434" s="105"/>
    </row>
    <row r="435" spans="1:9">
      <c r="A435" s="27"/>
      <c r="B435" s="27"/>
      <c r="C435" s="27"/>
      <c r="D435" s="104"/>
      <c r="E435" s="105"/>
      <c r="F435" s="105"/>
      <c r="G435" s="105"/>
      <c r="H435" s="105"/>
    </row>
    <row r="436" spans="1:9">
      <c r="A436" s="27"/>
      <c r="B436" s="27"/>
      <c r="C436" s="27"/>
      <c r="D436" s="104"/>
      <c r="E436" s="106"/>
      <c r="F436" s="106"/>
      <c r="G436" s="105"/>
      <c r="H436" s="106"/>
    </row>
    <row r="437" spans="1:9">
      <c r="A437" s="27"/>
      <c r="B437" s="27"/>
      <c r="C437" s="27"/>
      <c r="D437" s="104"/>
      <c r="E437" s="106"/>
      <c r="F437" s="105"/>
      <c r="G437" s="105"/>
      <c r="H437" s="105"/>
      <c r="I437" s="23"/>
    </row>
    <row r="438" spans="1:9">
      <c r="A438" s="27"/>
      <c r="B438" s="27"/>
      <c r="C438" s="27"/>
      <c r="D438" s="104"/>
      <c r="E438" s="105"/>
      <c r="F438" s="106"/>
      <c r="G438" s="105"/>
      <c r="H438" s="105"/>
    </row>
    <row r="439" spans="1:9">
      <c r="A439" s="27"/>
      <c r="B439" s="27"/>
      <c r="C439" s="27"/>
      <c r="D439" s="104"/>
      <c r="E439" s="106"/>
      <c r="F439" s="106"/>
      <c r="G439" s="107"/>
      <c r="H439" s="106"/>
    </row>
    <row r="440" spans="1:9">
      <c r="A440" s="27"/>
      <c r="B440" s="27"/>
      <c r="C440" s="27"/>
      <c r="D440" s="104"/>
      <c r="E440" s="105"/>
      <c r="F440" s="106"/>
      <c r="G440" s="105"/>
      <c r="H440" s="105"/>
    </row>
    <row r="441" spans="1:9">
      <c r="A441" s="27"/>
      <c r="B441" s="27"/>
      <c r="C441" s="27"/>
      <c r="D441" s="104"/>
      <c r="E441" s="105"/>
      <c r="F441" s="106"/>
      <c r="G441" s="105"/>
      <c r="H441" s="105"/>
    </row>
    <row r="442" spans="1:9">
      <c r="A442" s="27"/>
      <c r="B442" s="27"/>
      <c r="C442" s="27"/>
      <c r="D442" s="104"/>
      <c r="E442" s="106"/>
      <c r="F442" s="106"/>
      <c r="G442" s="105"/>
      <c r="H442" s="105"/>
    </row>
    <row r="443" spans="1:9">
      <c r="A443" s="27"/>
      <c r="B443" s="27"/>
      <c r="C443" s="27"/>
      <c r="D443" s="104"/>
      <c r="E443" s="105"/>
      <c r="F443" s="105"/>
      <c r="G443" s="105"/>
      <c r="H443" s="105"/>
      <c r="I443" s="23"/>
    </row>
    <row r="444" spans="1:9">
      <c r="A444" s="27"/>
      <c r="B444" s="27"/>
      <c r="C444" s="27"/>
      <c r="D444" s="104"/>
      <c r="E444" s="106"/>
      <c r="F444" s="106"/>
      <c r="G444" s="105"/>
      <c r="H444" s="105"/>
      <c r="I444" s="23"/>
    </row>
    <row r="445" spans="1:9">
      <c r="A445" s="27"/>
      <c r="B445" s="27"/>
      <c r="C445" s="27"/>
      <c r="D445" s="104"/>
      <c r="E445" s="105"/>
      <c r="F445" s="105"/>
      <c r="G445" s="105"/>
      <c r="H445" s="105"/>
    </row>
    <row r="446" spans="1:9">
      <c r="A446" s="27"/>
      <c r="B446" s="27"/>
      <c r="C446" s="27"/>
      <c r="D446" s="104"/>
      <c r="E446" s="105"/>
      <c r="F446" s="106"/>
      <c r="G446" s="105"/>
      <c r="H446" s="106"/>
    </row>
    <row r="447" spans="1:9">
      <c r="A447" s="27"/>
      <c r="B447" s="27"/>
      <c r="C447" s="27"/>
      <c r="D447" s="104"/>
      <c r="E447" s="106"/>
      <c r="F447" s="106"/>
      <c r="G447" s="105"/>
      <c r="H447" s="106"/>
    </row>
    <row r="448" spans="1:9">
      <c r="A448" s="27"/>
      <c r="B448" s="27"/>
      <c r="C448" s="27"/>
      <c r="D448" s="104"/>
      <c r="E448" s="105"/>
      <c r="F448" s="105"/>
      <c r="G448" s="105"/>
      <c r="H448" s="105"/>
    </row>
    <row r="449" spans="1:9">
      <c r="A449" s="27"/>
      <c r="B449" s="27"/>
      <c r="C449" s="27"/>
      <c r="D449" s="104"/>
      <c r="E449" s="105"/>
      <c r="F449" s="106"/>
      <c r="G449" s="105"/>
      <c r="H449" s="105"/>
      <c r="I449" s="23"/>
    </row>
    <row r="450" spans="1:9">
      <c r="A450" s="27"/>
      <c r="B450" s="27"/>
      <c r="C450" s="27"/>
      <c r="D450" s="104"/>
      <c r="E450" s="105"/>
      <c r="F450" s="105"/>
      <c r="G450" s="105"/>
      <c r="H450" s="105"/>
    </row>
    <row r="451" spans="1:9">
      <c r="A451" s="27"/>
      <c r="B451" s="27"/>
      <c r="C451" s="27"/>
      <c r="D451" s="104"/>
      <c r="E451" s="105"/>
      <c r="F451" s="105"/>
      <c r="G451" s="105"/>
      <c r="H451" s="105"/>
    </row>
    <row r="452" spans="1:9">
      <c r="A452" s="27"/>
      <c r="B452" s="27"/>
      <c r="C452" s="27"/>
      <c r="D452" s="104"/>
      <c r="E452" s="105"/>
      <c r="F452" s="105"/>
      <c r="G452" s="105"/>
      <c r="H452" s="105"/>
    </row>
    <row r="453" spans="1:9">
      <c r="A453" s="27"/>
      <c r="B453" s="27"/>
      <c r="C453" s="27"/>
      <c r="D453" s="104"/>
      <c r="E453" s="106"/>
      <c r="F453" s="105"/>
      <c r="G453" s="105"/>
      <c r="H453" s="105"/>
    </row>
    <row r="454" spans="1:9">
      <c r="A454" s="27"/>
      <c r="B454" s="27"/>
      <c r="C454" s="27"/>
      <c r="D454" s="104"/>
      <c r="E454" s="106"/>
      <c r="F454" s="105"/>
      <c r="G454" s="105"/>
      <c r="H454" s="105"/>
    </row>
    <row r="455" spans="1:9">
      <c r="A455" s="27"/>
      <c r="B455" s="27"/>
      <c r="C455" s="27"/>
      <c r="D455" s="104"/>
      <c r="E455" s="105"/>
      <c r="F455" s="106"/>
      <c r="G455" s="105"/>
      <c r="H455" s="106"/>
    </row>
    <row r="456" spans="1:9">
      <c r="A456" s="27"/>
      <c r="B456" s="27"/>
      <c r="C456" s="27"/>
      <c r="D456" s="104"/>
      <c r="E456" s="105"/>
      <c r="F456" s="105"/>
      <c r="G456" s="105"/>
      <c r="H456" s="105"/>
    </row>
    <row r="457" spans="1:9">
      <c r="A457" s="27"/>
      <c r="B457" s="27"/>
      <c r="C457" s="27"/>
      <c r="D457" s="104"/>
      <c r="E457" s="105"/>
      <c r="F457" s="106"/>
      <c r="G457" s="105"/>
      <c r="H457" s="105"/>
    </row>
    <row r="458" spans="1:9">
      <c r="A458" s="27"/>
      <c r="B458" s="27"/>
      <c r="C458" s="27"/>
      <c r="D458" s="104"/>
      <c r="E458" s="106"/>
      <c r="F458" s="106"/>
      <c r="G458" s="105"/>
      <c r="H458" s="106"/>
    </row>
    <row r="459" spans="1:9">
      <c r="A459" s="27"/>
      <c r="B459" s="27"/>
      <c r="C459" s="27"/>
      <c r="D459" s="104"/>
      <c r="E459" s="105"/>
      <c r="F459" s="106"/>
      <c r="G459" s="105"/>
      <c r="H459" s="106"/>
    </row>
    <row r="460" spans="1:9">
      <c r="A460" s="27"/>
      <c r="B460" s="27"/>
      <c r="C460" s="27"/>
      <c r="D460" s="104"/>
      <c r="E460" s="106"/>
      <c r="F460" s="106"/>
      <c r="G460" s="105"/>
      <c r="H460" s="106"/>
    </row>
    <row r="461" spans="1:9">
      <c r="A461" s="27"/>
      <c r="B461" s="27"/>
      <c r="C461" s="27"/>
      <c r="D461" s="104"/>
      <c r="E461" s="105"/>
      <c r="F461" s="105"/>
      <c r="G461" s="105"/>
      <c r="H461" s="105"/>
    </row>
    <row r="462" spans="1:9">
      <c r="A462" s="27"/>
      <c r="B462" s="27"/>
      <c r="C462" s="27"/>
      <c r="D462" s="104"/>
      <c r="E462" s="105"/>
      <c r="F462" s="106"/>
      <c r="G462" s="105"/>
      <c r="H462" s="106"/>
    </row>
    <row r="463" spans="1:9">
      <c r="A463" s="27"/>
      <c r="B463" s="27"/>
      <c r="C463" s="27"/>
      <c r="D463" s="104"/>
      <c r="E463" s="105"/>
      <c r="F463" s="106"/>
      <c r="G463" s="105"/>
      <c r="H463" s="106"/>
    </row>
    <row r="464" spans="1:9">
      <c r="A464" s="27"/>
      <c r="B464" s="27"/>
      <c r="C464" s="27"/>
      <c r="D464" s="104"/>
      <c r="E464" s="106"/>
      <c r="F464" s="106"/>
      <c r="G464" s="107"/>
      <c r="H464" s="105"/>
    </row>
    <row r="465" spans="1:9">
      <c r="A465" s="27"/>
      <c r="B465" s="27"/>
      <c r="C465" s="27"/>
      <c r="D465" s="104"/>
      <c r="E465" s="105"/>
      <c r="F465" s="106"/>
      <c r="G465" s="105"/>
      <c r="H465" s="105"/>
    </row>
    <row r="466" spans="1:9">
      <c r="A466" s="27"/>
      <c r="B466" s="27"/>
      <c r="C466" s="27"/>
      <c r="D466" s="104"/>
      <c r="E466" s="106"/>
      <c r="F466" s="106"/>
      <c r="G466" s="107"/>
      <c r="H466" s="106"/>
      <c r="I466" s="23"/>
    </row>
    <row r="467" spans="1:9">
      <c r="A467" s="27"/>
      <c r="B467" s="27"/>
      <c r="C467" s="27"/>
      <c r="D467" s="104"/>
      <c r="E467" s="106"/>
      <c r="F467" s="106"/>
      <c r="G467" s="107"/>
      <c r="H467" s="105"/>
    </row>
    <row r="468" spans="1:9">
      <c r="A468" s="27"/>
      <c r="B468" s="27"/>
      <c r="C468" s="27"/>
      <c r="D468" s="104"/>
      <c r="E468" s="105"/>
      <c r="F468" s="105"/>
      <c r="G468" s="105"/>
      <c r="H468" s="105"/>
    </row>
    <row r="469" spans="1:9">
      <c r="A469" s="27"/>
      <c r="B469" s="27"/>
      <c r="C469" s="27"/>
      <c r="D469" s="104"/>
      <c r="E469" s="105"/>
      <c r="F469" s="105"/>
      <c r="G469" s="105"/>
      <c r="H469" s="105"/>
      <c r="I469" s="23"/>
    </row>
    <row r="470" spans="1:9">
      <c r="A470" s="27"/>
      <c r="B470" s="27"/>
      <c r="C470" s="27"/>
      <c r="D470" s="104"/>
      <c r="E470" s="105"/>
      <c r="F470" s="106"/>
      <c r="G470" s="105"/>
      <c r="H470" s="106"/>
    </row>
    <row r="471" spans="1:9">
      <c r="A471" s="27"/>
      <c r="B471" s="27"/>
      <c r="C471" s="27"/>
      <c r="D471" s="104"/>
      <c r="E471" s="105"/>
      <c r="F471" s="106"/>
      <c r="G471" s="105"/>
      <c r="H471" s="105"/>
    </row>
    <row r="472" spans="1:9">
      <c r="A472" s="27"/>
      <c r="B472" s="27"/>
      <c r="C472" s="27"/>
      <c r="D472" s="104"/>
      <c r="E472" s="105"/>
      <c r="F472" s="105"/>
      <c r="G472" s="105"/>
      <c r="H472" s="105"/>
    </row>
    <row r="473" spans="1:9">
      <c r="A473" s="27"/>
      <c r="B473" s="27"/>
      <c r="C473" s="27"/>
      <c r="D473" s="104"/>
      <c r="E473" s="105"/>
      <c r="F473" s="106"/>
      <c r="G473" s="105"/>
      <c r="H473" s="106"/>
    </row>
    <row r="474" spans="1:9">
      <c r="A474" s="27"/>
      <c r="B474" s="27"/>
      <c r="C474" s="27"/>
      <c r="D474" s="104"/>
      <c r="E474" s="106"/>
      <c r="F474" s="106"/>
      <c r="G474" s="107"/>
      <c r="H474" s="106"/>
    </row>
    <row r="475" spans="1:9">
      <c r="A475" s="27"/>
      <c r="B475" s="27"/>
      <c r="C475" s="27"/>
      <c r="D475" s="104"/>
      <c r="E475" s="105"/>
      <c r="F475" s="105"/>
      <c r="G475" s="105"/>
      <c r="H475" s="105"/>
    </row>
    <row r="476" spans="1:9">
      <c r="A476" s="27"/>
      <c r="B476" s="27"/>
      <c r="C476" s="27"/>
      <c r="D476" s="104"/>
      <c r="E476" s="105"/>
      <c r="F476" s="106"/>
      <c r="G476" s="105"/>
      <c r="H476" s="106"/>
    </row>
    <row r="477" spans="1:9">
      <c r="A477" s="27"/>
      <c r="B477" s="27"/>
      <c r="C477" s="27"/>
      <c r="D477" s="104"/>
      <c r="E477" s="105"/>
      <c r="F477" s="106"/>
      <c r="G477" s="105"/>
      <c r="H477" s="105"/>
    </row>
    <row r="478" spans="1:9">
      <c r="A478" s="27"/>
      <c r="B478" s="27"/>
      <c r="C478" s="27"/>
      <c r="D478" s="104"/>
      <c r="E478" s="105"/>
      <c r="F478" s="106"/>
      <c r="G478" s="105"/>
      <c r="H478" s="105"/>
    </row>
    <row r="479" spans="1:9">
      <c r="A479" s="27"/>
      <c r="B479" s="27"/>
      <c r="C479" s="27"/>
      <c r="D479" s="104"/>
      <c r="E479" s="105"/>
      <c r="F479" s="106"/>
      <c r="G479" s="105"/>
      <c r="H479" s="106"/>
    </row>
    <row r="480" spans="1:9">
      <c r="A480" s="27"/>
      <c r="B480" s="27"/>
      <c r="C480" s="27"/>
      <c r="D480" s="104"/>
      <c r="E480" s="105"/>
      <c r="F480" s="106"/>
      <c r="G480" s="105"/>
      <c r="H480" s="105"/>
    </row>
    <row r="481" spans="1:9">
      <c r="A481" s="27"/>
      <c r="B481" s="27"/>
      <c r="C481" s="27"/>
      <c r="D481" s="104"/>
      <c r="E481" s="105"/>
      <c r="F481" s="105"/>
      <c r="G481" s="105"/>
      <c r="H481" s="105"/>
    </row>
    <row r="482" spans="1:9">
      <c r="A482" s="27"/>
      <c r="B482" s="27"/>
      <c r="C482" s="27"/>
      <c r="D482" s="104"/>
      <c r="E482" s="106"/>
      <c r="F482" s="106"/>
      <c r="G482" s="105"/>
      <c r="H482" s="106"/>
    </row>
    <row r="483" spans="1:9">
      <c r="A483" s="27"/>
      <c r="B483" s="27"/>
      <c r="C483" s="27"/>
      <c r="D483" s="104"/>
      <c r="E483" s="105"/>
      <c r="F483" s="105"/>
      <c r="G483" s="105"/>
      <c r="H483" s="105"/>
    </row>
    <row r="484" spans="1:9">
      <c r="A484" s="27"/>
      <c r="B484" s="27"/>
      <c r="C484" s="27"/>
      <c r="D484" s="104"/>
      <c r="E484" s="105"/>
      <c r="F484" s="105"/>
      <c r="G484" s="105"/>
      <c r="H484" s="105"/>
    </row>
    <row r="485" spans="1:9">
      <c r="A485" s="27"/>
      <c r="B485" s="27"/>
      <c r="C485" s="27"/>
      <c r="D485" s="104"/>
      <c r="E485" s="105"/>
      <c r="F485" s="106"/>
      <c r="G485" s="105"/>
      <c r="H485" s="106"/>
    </row>
    <row r="486" spans="1:9">
      <c r="A486" s="27"/>
      <c r="B486" s="27"/>
      <c r="C486" s="27"/>
      <c r="D486" s="104"/>
      <c r="E486" s="105"/>
      <c r="F486" s="106"/>
      <c r="G486" s="105"/>
      <c r="H486" s="106"/>
    </row>
    <row r="487" spans="1:9">
      <c r="A487" s="27"/>
      <c r="B487" s="27"/>
      <c r="C487" s="27"/>
      <c r="D487" s="104"/>
      <c r="E487" s="106"/>
      <c r="F487" s="106"/>
      <c r="G487" s="107"/>
      <c r="H487" s="106"/>
    </row>
    <row r="488" spans="1:9">
      <c r="A488" s="27"/>
      <c r="B488" s="27"/>
      <c r="C488" s="27"/>
      <c r="D488" s="104"/>
      <c r="E488" s="106"/>
      <c r="F488" s="105"/>
      <c r="G488" s="105"/>
      <c r="H488" s="105"/>
    </row>
    <row r="489" spans="1:9">
      <c r="A489" s="27"/>
      <c r="B489" s="27"/>
      <c r="C489" s="27"/>
      <c r="D489" s="104"/>
      <c r="E489" s="105"/>
      <c r="F489" s="105"/>
      <c r="G489" s="105"/>
      <c r="H489" s="105"/>
      <c r="I489" s="23"/>
    </row>
    <row r="490" spans="1:9">
      <c r="A490" s="27"/>
      <c r="B490" s="27"/>
      <c r="C490" s="27"/>
      <c r="D490" s="104"/>
      <c r="E490" s="105"/>
      <c r="F490" s="105"/>
      <c r="G490" s="105"/>
      <c r="H490" s="105"/>
    </row>
    <row r="491" spans="1:9">
      <c r="A491" s="27"/>
      <c r="B491" s="27"/>
      <c r="C491" s="27"/>
      <c r="D491" s="104"/>
      <c r="E491" s="105"/>
      <c r="F491" s="106"/>
      <c r="G491" s="105"/>
      <c r="H491" s="106"/>
    </row>
    <row r="492" spans="1:9">
      <c r="A492" s="27"/>
      <c r="B492" s="27"/>
      <c r="C492" s="27"/>
      <c r="D492" s="104"/>
      <c r="E492" s="105"/>
      <c r="F492" s="106"/>
      <c r="G492" s="105"/>
      <c r="H492" s="105"/>
    </row>
    <row r="493" spans="1:9">
      <c r="A493" s="27"/>
      <c r="B493" s="27"/>
      <c r="C493" s="27"/>
      <c r="D493" s="104"/>
      <c r="E493" s="105"/>
      <c r="F493" s="106"/>
      <c r="G493" s="105"/>
      <c r="H493" s="106"/>
    </row>
    <row r="494" spans="1:9">
      <c r="A494" s="27"/>
      <c r="B494" s="27"/>
      <c r="C494" s="27"/>
      <c r="D494" s="104"/>
      <c r="E494" s="105"/>
      <c r="F494" s="106"/>
      <c r="G494" s="105"/>
      <c r="H494" s="106"/>
    </row>
    <row r="495" spans="1:9">
      <c r="A495" s="27"/>
      <c r="B495" s="27"/>
      <c r="C495" s="27"/>
      <c r="D495" s="104"/>
      <c r="E495" s="106"/>
      <c r="F495" s="106"/>
      <c r="G495" s="107"/>
      <c r="H495" s="106"/>
      <c r="I495" s="23"/>
    </row>
    <row r="496" spans="1:9">
      <c r="A496" s="27"/>
      <c r="B496" s="27"/>
      <c r="C496" s="27"/>
      <c r="D496" s="104"/>
      <c r="E496" s="105"/>
      <c r="F496" s="106"/>
      <c r="G496" s="105"/>
      <c r="H496" s="105"/>
      <c r="I496" s="23"/>
    </row>
    <row r="497" spans="1:9">
      <c r="A497" s="27"/>
      <c r="B497" s="27"/>
      <c r="C497" s="27"/>
      <c r="D497" s="104"/>
      <c r="E497" s="105"/>
      <c r="F497" s="105"/>
      <c r="G497" s="105"/>
      <c r="H497" s="105"/>
    </row>
    <row r="498" spans="1:9">
      <c r="A498" s="27"/>
      <c r="B498" s="27"/>
      <c r="C498" s="27"/>
      <c r="D498" s="104"/>
      <c r="E498" s="105"/>
      <c r="F498" s="105"/>
      <c r="G498" s="105"/>
      <c r="H498" s="105"/>
    </row>
    <row r="499" spans="1:9">
      <c r="A499" s="27"/>
      <c r="B499" s="27"/>
      <c r="C499" s="27"/>
      <c r="D499" s="104"/>
      <c r="E499" s="106"/>
      <c r="F499" s="105"/>
      <c r="G499" s="105"/>
      <c r="H499" s="105"/>
      <c r="I499" s="23"/>
    </row>
    <row r="500" spans="1:9">
      <c r="A500" s="27"/>
      <c r="B500" s="27"/>
      <c r="C500" s="27"/>
      <c r="D500" s="104"/>
      <c r="E500" s="106"/>
      <c r="F500" s="106"/>
      <c r="G500" s="107"/>
      <c r="H500" s="106"/>
    </row>
    <row r="501" spans="1:9">
      <c r="A501" s="27"/>
      <c r="B501" s="27"/>
      <c r="C501" s="27"/>
      <c r="D501" s="104"/>
      <c r="E501" s="106"/>
      <c r="F501" s="106"/>
      <c r="G501" s="107"/>
      <c r="H501" s="106"/>
    </row>
    <row r="502" spans="1:9">
      <c r="A502" s="27"/>
      <c r="B502" s="27"/>
      <c r="C502" s="27"/>
      <c r="D502" s="104"/>
      <c r="E502" s="105"/>
      <c r="F502" s="106"/>
      <c r="G502" s="105"/>
      <c r="H502" s="105"/>
    </row>
    <row r="503" spans="1:9">
      <c r="A503" s="27"/>
      <c r="B503" s="27"/>
      <c r="C503" s="27"/>
      <c r="D503" s="104"/>
      <c r="E503" s="106"/>
      <c r="F503" s="106"/>
      <c r="G503" s="105"/>
      <c r="H503" s="106"/>
    </row>
    <row r="504" spans="1:9">
      <c r="A504" s="27"/>
      <c r="B504" s="27"/>
      <c r="C504" s="27"/>
      <c r="D504" s="104"/>
      <c r="E504" s="105"/>
      <c r="F504" s="106"/>
      <c r="G504" s="105"/>
      <c r="H504" s="105"/>
    </row>
    <row r="505" spans="1:9">
      <c r="A505" s="27"/>
      <c r="B505" s="27"/>
      <c r="C505" s="27"/>
      <c r="D505" s="104"/>
      <c r="E505" s="105"/>
      <c r="F505" s="106"/>
      <c r="G505" s="105"/>
      <c r="H505" s="106"/>
    </row>
    <row r="506" spans="1:9">
      <c r="A506" s="27"/>
      <c r="B506" s="27"/>
      <c r="C506" s="27"/>
      <c r="D506" s="104"/>
      <c r="E506" s="105"/>
      <c r="F506" s="106"/>
      <c r="G506" s="105"/>
      <c r="H506" s="106"/>
    </row>
    <row r="507" spans="1:9">
      <c r="A507" s="27"/>
      <c r="B507" s="27"/>
      <c r="C507" s="27"/>
      <c r="D507" s="104"/>
      <c r="E507" s="105"/>
      <c r="F507" s="106"/>
      <c r="G507" s="105"/>
      <c r="H507" s="105"/>
    </row>
    <row r="508" spans="1:9">
      <c r="A508" s="27"/>
      <c r="B508" s="27"/>
      <c r="C508" s="27"/>
      <c r="D508" s="104"/>
      <c r="E508" s="105"/>
      <c r="F508" s="106"/>
      <c r="G508" s="105"/>
      <c r="H508" s="105"/>
      <c r="I508" s="23"/>
    </row>
    <row r="509" spans="1:9">
      <c r="A509" s="27"/>
      <c r="B509" s="27"/>
      <c r="C509" s="27"/>
      <c r="D509" s="104"/>
      <c r="E509" s="105"/>
      <c r="F509" s="105"/>
      <c r="G509" s="105"/>
      <c r="H509" s="105"/>
    </row>
    <row r="510" spans="1:9">
      <c r="A510" s="27"/>
      <c r="B510" s="27"/>
      <c r="C510" s="27"/>
      <c r="D510" s="104"/>
      <c r="E510" s="105"/>
      <c r="F510" s="106"/>
      <c r="G510" s="105"/>
      <c r="H510" s="106"/>
      <c r="I510" s="23"/>
    </row>
    <row r="511" spans="1:9">
      <c r="A511" s="27"/>
      <c r="B511" s="27"/>
      <c r="C511" s="27"/>
      <c r="D511" s="104"/>
      <c r="E511" s="106"/>
      <c r="F511" s="106"/>
      <c r="G511" s="107"/>
      <c r="H511" s="106"/>
    </row>
    <row r="512" spans="1:9">
      <c r="A512" s="27"/>
      <c r="B512" s="27"/>
      <c r="C512" s="27"/>
      <c r="D512" s="104"/>
      <c r="E512" s="105"/>
      <c r="F512" s="106"/>
      <c r="G512" s="105"/>
      <c r="H512" s="105"/>
      <c r="I512" s="23"/>
    </row>
    <row r="513" spans="1:9">
      <c r="A513" s="27"/>
      <c r="B513" s="27"/>
      <c r="C513" s="27"/>
      <c r="D513" s="104"/>
      <c r="E513" s="105"/>
      <c r="F513" s="106"/>
      <c r="G513" s="105"/>
      <c r="H513" s="105"/>
    </row>
    <row r="514" spans="1:9">
      <c r="A514" s="27"/>
      <c r="B514" s="27"/>
      <c r="C514" s="27"/>
      <c r="D514" s="104"/>
      <c r="E514" s="105"/>
      <c r="F514" s="106"/>
      <c r="G514" s="105"/>
      <c r="H514" s="105"/>
    </row>
    <row r="515" spans="1:9">
      <c r="A515" s="27"/>
      <c r="B515" s="27"/>
      <c r="C515" s="27"/>
      <c r="D515" s="104"/>
      <c r="E515" s="106"/>
      <c r="F515" s="106"/>
      <c r="G515" s="107"/>
      <c r="H515" s="105"/>
    </row>
    <row r="516" spans="1:9">
      <c r="A516" s="27"/>
      <c r="B516" s="27"/>
      <c r="C516" s="27"/>
      <c r="D516" s="104"/>
      <c r="E516" s="105"/>
      <c r="F516" s="106"/>
      <c r="G516" s="105"/>
      <c r="H516" s="105"/>
    </row>
    <row r="517" spans="1:9">
      <c r="A517" s="27"/>
      <c r="B517" s="27"/>
      <c r="C517" s="27"/>
      <c r="D517" s="104"/>
      <c r="E517" s="106"/>
      <c r="F517" s="106"/>
      <c r="G517" s="107"/>
      <c r="H517" s="106"/>
      <c r="I517" s="23"/>
    </row>
    <row r="518" spans="1:9">
      <c r="A518" s="27"/>
      <c r="B518" s="27"/>
      <c r="C518" s="27"/>
      <c r="D518" s="104"/>
      <c r="E518" s="106"/>
      <c r="F518" s="106"/>
      <c r="G518" s="105"/>
      <c r="H518" s="106"/>
    </row>
    <row r="519" spans="1:9">
      <c r="A519" s="27"/>
      <c r="B519" s="27"/>
      <c r="C519" s="27"/>
      <c r="D519" s="104"/>
      <c r="E519" s="106"/>
      <c r="F519" s="106"/>
      <c r="G519" s="105"/>
      <c r="H519" s="106"/>
    </row>
    <row r="520" spans="1:9">
      <c r="A520" s="27"/>
      <c r="B520" s="27"/>
      <c r="C520" s="27"/>
      <c r="D520" s="104"/>
      <c r="E520" s="106"/>
      <c r="F520" s="106"/>
      <c r="G520" s="105"/>
      <c r="H520" s="105"/>
    </row>
    <row r="521" spans="1:9">
      <c r="A521" s="27"/>
      <c r="B521" s="27"/>
      <c r="C521" s="27"/>
      <c r="D521" s="104"/>
      <c r="E521" s="106"/>
      <c r="F521" s="105"/>
      <c r="G521" s="105"/>
      <c r="H521" s="105"/>
    </row>
    <row r="522" spans="1:9">
      <c r="A522" s="27"/>
      <c r="B522" s="27"/>
      <c r="C522" s="27"/>
      <c r="D522" s="104"/>
      <c r="E522" s="105"/>
      <c r="F522" s="106"/>
      <c r="G522" s="105"/>
      <c r="H522" s="105"/>
    </row>
    <row r="523" spans="1:9">
      <c r="A523" s="27"/>
      <c r="B523" s="27"/>
      <c r="C523" s="27"/>
      <c r="D523" s="104"/>
      <c r="E523" s="105"/>
      <c r="F523" s="106"/>
      <c r="G523" s="105"/>
      <c r="H523" s="105"/>
    </row>
    <row r="524" spans="1:9">
      <c r="A524" s="27"/>
      <c r="B524" s="27"/>
      <c r="C524" s="27"/>
      <c r="D524" s="104"/>
      <c r="E524" s="105"/>
      <c r="F524" s="106"/>
      <c r="G524" s="105"/>
      <c r="H524" s="106"/>
    </row>
    <row r="525" spans="1:9">
      <c r="A525" s="27"/>
      <c r="B525" s="27"/>
      <c r="C525" s="27"/>
      <c r="D525" s="104"/>
      <c r="E525" s="105"/>
      <c r="F525" s="106"/>
      <c r="G525" s="105"/>
      <c r="H525" s="105"/>
    </row>
    <row r="526" spans="1:9">
      <c r="A526" s="27"/>
      <c r="B526" s="27"/>
      <c r="C526" s="27"/>
      <c r="D526" s="104"/>
      <c r="E526" s="105"/>
      <c r="F526" s="106"/>
      <c r="G526" s="105"/>
      <c r="H526" s="105"/>
    </row>
    <row r="527" spans="1:9">
      <c r="A527" s="27"/>
      <c r="B527" s="27"/>
      <c r="C527" s="27"/>
      <c r="D527" s="104"/>
      <c r="E527" s="105"/>
      <c r="F527" s="106"/>
      <c r="G527" s="105"/>
      <c r="H527" s="105"/>
    </row>
    <row r="528" spans="1:9">
      <c r="A528" s="27"/>
      <c r="B528" s="27"/>
      <c r="C528" s="27"/>
      <c r="D528" s="104"/>
      <c r="E528" s="106"/>
      <c r="F528" s="106"/>
      <c r="G528" s="107"/>
      <c r="H528" s="106"/>
    </row>
    <row r="529" spans="1:9">
      <c r="A529" s="27"/>
      <c r="B529" s="27"/>
      <c r="C529" s="27"/>
      <c r="D529" s="104"/>
      <c r="E529" s="106"/>
      <c r="F529" s="105"/>
      <c r="G529" s="105"/>
      <c r="H529" s="105"/>
    </row>
    <row r="530" spans="1:9">
      <c r="A530" s="27"/>
      <c r="B530" s="27"/>
      <c r="C530" s="27"/>
      <c r="D530" s="104"/>
      <c r="E530" s="105"/>
      <c r="F530" s="106"/>
      <c r="G530" s="105"/>
      <c r="H530" s="106"/>
    </row>
    <row r="531" spans="1:9">
      <c r="A531" s="27"/>
      <c r="B531" s="27"/>
      <c r="C531" s="27"/>
      <c r="D531" s="104"/>
      <c r="E531" s="106"/>
      <c r="F531" s="106"/>
      <c r="G531" s="105"/>
      <c r="H531" s="105"/>
    </row>
    <row r="532" spans="1:9">
      <c r="A532" s="27"/>
      <c r="B532" s="27"/>
      <c r="C532" s="27"/>
      <c r="D532" s="104"/>
      <c r="E532" s="105"/>
      <c r="F532" s="105"/>
      <c r="G532" s="105"/>
      <c r="H532" s="105"/>
    </row>
    <row r="533" spans="1:9">
      <c r="A533" s="27"/>
      <c r="B533" s="27"/>
      <c r="C533" s="27"/>
      <c r="D533" s="104"/>
      <c r="E533" s="105"/>
      <c r="F533" s="105"/>
      <c r="G533" s="105"/>
      <c r="H533" s="105"/>
      <c r="I533" s="23"/>
    </row>
    <row r="534" spans="1:9">
      <c r="A534" s="27"/>
      <c r="B534" s="27"/>
      <c r="C534" s="27"/>
      <c r="D534" s="104"/>
      <c r="E534" s="105"/>
      <c r="F534" s="106"/>
      <c r="G534" s="105"/>
      <c r="H534" s="105"/>
    </row>
    <row r="535" spans="1:9">
      <c r="A535" s="27"/>
      <c r="B535" s="27"/>
      <c r="C535" s="27"/>
      <c r="D535" s="104"/>
      <c r="E535" s="105"/>
      <c r="F535" s="106"/>
      <c r="G535" s="105"/>
      <c r="H535" s="106"/>
    </row>
    <row r="536" spans="1:9">
      <c r="A536" s="27"/>
      <c r="B536" s="27"/>
      <c r="C536" s="27"/>
      <c r="D536" s="104"/>
      <c r="E536" s="105"/>
      <c r="F536" s="106"/>
      <c r="G536" s="105"/>
      <c r="H536" s="106"/>
    </row>
    <row r="537" spans="1:9">
      <c r="A537" s="27"/>
      <c r="B537" s="27"/>
      <c r="C537" s="27"/>
      <c r="D537" s="104"/>
      <c r="E537" s="105"/>
      <c r="F537" s="106"/>
      <c r="G537" s="105"/>
      <c r="H537" s="106"/>
    </row>
    <row r="538" spans="1:9">
      <c r="A538" s="27"/>
      <c r="B538" s="27"/>
      <c r="C538" s="27"/>
      <c r="D538" s="104"/>
      <c r="E538" s="105"/>
      <c r="F538" s="106"/>
      <c r="G538" s="105"/>
      <c r="H538" s="105"/>
    </row>
    <row r="539" spans="1:9">
      <c r="A539" s="27"/>
      <c r="B539" s="27"/>
      <c r="C539" s="27"/>
      <c r="D539" s="104"/>
      <c r="E539" s="105"/>
      <c r="F539" s="105"/>
      <c r="G539" s="105"/>
      <c r="H539" s="105"/>
      <c r="I539" s="23"/>
    </row>
    <row r="540" spans="1:9">
      <c r="A540" s="27"/>
      <c r="B540" s="27"/>
      <c r="C540" s="27"/>
      <c r="D540" s="104"/>
      <c r="E540" s="105"/>
      <c r="F540" s="106"/>
      <c r="G540" s="105"/>
      <c r="H540" s="105"/>
    </row>
    <row r="541" spans="1:9">
      <c r="A541" s="27"/>
      <c r="B541" s="27"/>
      <c r="C541" s="27"/>
      <c r="D541" s="104"/>
      <c r="E541" s="106"/>
      <c r="F541" s="106"/>
      <c r="G541" s="105"/>
      <c r="H541" s="106"/>
    </row>
    <row r="542" spans="1:9">
      <c r="A542" s="27"/>
      <c r="B542" s="27"/>
      <c r="C542" s="27"/>
      <c r="D542" s="104"/>
      <c r="E542" s="105"/>
      <c r="F542" s="105"/>
      <c r="G542" s="105"/>
      <c r="H542" s="105"/>
    </row>
    <row r="543" spans="1:9">
      <c r="A543" s="27"/>
      <c r="B543" s="27"/>
      <c r="C543" s="27"/>
      <c r="D543" s="104"/>
      <c r="E543" s="105"/>
      <c r="F543" s="106"/>
      <c r="G543" s="105"/>
      <c r="H543" s="105"/>
    </row>
    <row r="544" spans="1:9">
      <c r="A544" s="27"/>
      <c r="B544" s="27"/>
      <c r="C544" s="27"/>
      <c r="D544" s="104"/>
      <c r="E544" s="105"/>
      <c r="F544" s="106"/>
      <c r="G544" s="105"/>
      <c r="H544" s="105"/>
      <c r="I544" s="23"/>
    </row>
    <row r="545" spans="1:9">
      <c r="A545" s="27"/>
      <c r="B545" s="27"/>
      <c r="C545" s="27"/>
      <c r="D545" s="104"/>
      <c r="E545" s="105"/>
      <c r="F545" s="105"/>
      <c r="G545" s="105"/>
      <c r="H545" s="105"/>
    </row>
    <row r="546" spans="1:9">
      <c r="A546" s="27"/>
      <c r="B546" s="27"/>
      <c r="C546" s="27"/>
      <c r="D546" s="104"/>
      <c r="E546" s="106"/>
      <c r="F546" s="106"/>
      <c r="G546" s="105"/>
      <c r="H546" s="106"/>
    </row>
    <row r="547" spans="1:9">
      <c r="A547" s="27"/>
      <c r="B547" s="27"/>
      <c r="C547" s="27"/>
      <c r="D547" s="104"/>
      <c r="E547" s="106"/>
      <c r="F547" s="106"/>
      <c r="G547" s="105"/>
      <c r="H547" s="105"/>
    </row>
    <row r="548" spans="1:9">
      <c r="A548" s="27"/>
      <c r="B548" s="27"/>
      <c r="C548" s="27"/>
      <c r="D548" s="104"/>
      <c r="E548" s="105"/>
      <c r="F548" s="106"/>
      <c r="G548" s="105"/>
      <c r="H548" s="106"/>
      <c r="I548" s="23"/>
    </row>
    <row r="549" spans="1:9">
      <c r="A549" s="27"/>
      <c r="B549" s="27"/>
      <c r="C549" s="27"/>
      <c r="D549" s="104"/>
      <c r="E549" s="105"/>
      <c r="F549" s="105"/>
      <c r="G549" s="105"/>
      <c r="H549" s="105"/>
    </row>
    <row r="550" spans="1:9">
      <c r="A550" s="27"/>
      <c r="B550" s="27"/>
      <c r="C550" s="27"/>
      <c r="D550" s="104"/>
      <c r="E550" s="105"/>
      <c r="F550" s="105"/>
      <c r="G550" s="105"/>
      <c r="H550" s="105"/>
    </row>
    <row r="551" spans="1:9">
      <c r="A551" s="27"/>
      <c r="B551" s="27"/>
      <c r="C551" s="27"/>
      <c r="D551" s="104"/>
      <c r="E551" s="105"/>
      <c r="F551" s="105"/>
      <c r="G551" s="105"/>
      <c r="H551" s="105"/>
    </row>
    <row r="552" spans="1:9">
      <c r="A552" s="27"/>
      <c r="B552" s="27"/>
      <c r="C552" s="27"/>
      <c r="D552" s="104"/>
      <c r="E552" s="105"/>
      <c r="F552" s="106"/>
      <c r="G552" s="105"/>
      <c r="H552" s="106"/>
    </row>
    <row r="553" spans="1:9">
      <c r="A553" s="27"/>
      <c r="B553" s="27"/>
      <c r="C553" s="27"/>
      <c r="D553" s="104"/>
      <c r="E553" s="105"/>
      <c r="F553" s="106"/>
      <c r="G553" s="105"/>
      <c r="H553" s="105"/>
    </row>
    <row r="554" spans="1:9">
      <c r="A554" s="27"/>
      <c r="B554" s="27"/>
      <c r="C554" s="27"/>
      <c r="D554" s="104"/>
      <c r="E554" s="106"/>
      <c r="F554" s="106"/>
      <c r="G554" s="107"/>
      <c r="H554" s="106"/>
    </row>
    <row r="555" spans="1:9">
      <c r="A555" s="27"/>
      <c r="B555" s="27"/>
      <c r="C555" s="27"/>
      <c r="D555" s="104"/>
      <c r="E555" s="105"/>
      <c r="F555" s="106"/>
      <c r="G555" s="105"/>
      <c r="H555" s="106"/>
    </row>
    <row r="556" spans="1:9">
      <c r="A556" s="27"/>
      <c r="B556" s="27"/>
      <c r="C556" s="27"/>
      <c r="D556" s="104"/>
      <c r="E556" s="105"/>
      <c r="F556" s="105"/>
      <c r="G556" s="105"/>
      <c r="H556" s="105"/>
    </row>
    <row r="557" spans="1:9">
      <c r="A557" s="27"/>
      <c r="B557" s="27"/>
      <c r="C557" s="27"/>
      <c r="D557" s="104"/>
      <c r="E557" s="105"/>
      <c r="F557" s="106"/>
      <c r="G557" s="105"/>
      <c r="H557" s="105"/>
    </row>
    <row r="558" spans="1:9">
      <c r="A558" s="27"/>
      <c r="B558" s="27"/>
      <c r="C558" s="27"/>
      <c r="D558" s="104"/>
      <c r="E558" s="105"/>
      <c r="F558" s="106"/>
      <c r="G558" s="105"/>
      <c r="H558" s="105"/>
      <c r="I558" s="23"/>
    </row>
    <row r="559" spans="1:9">
      <c r="A559" s="27"/>
      <c r="B559" s="27"/>
      <c r="C559" s="27"/>
      <c r="D559" s="104"/>
      <c r="E559" s="105"/>
      <c r="F559" s="106"/>
      <c r="G559" s="105"/>
      <c r="H559" s="105"/>
    </row>
    <row r="560" spans="1:9">
      <c r="A560" s="27"/>
      <c r="B560" s="27"/>
      <c r="C560" s="27"/>
      <c r="D560" s="104"/>
      <c r="E560" s="106"/>
      <c r="F560" s="106"/>
      <c r="G560" s="105"/>
      <c r="H560" s="106"/>
    </row>
    <row r="561" spans="1:9">
      <c r="A561" s="27"/>
      <c r="B561" s="27"/>
      <c r="C561" s="27"/>
      <c r="D561" s="104"/>
      <c r="E561" s="105"/>
      <c r="F561" s="105"/>
      <c r="G561" s="105"/>
      <c r="H561" s="105"/>
    </row>
    <row r="562" spans="1:9">
      <c r="A562" s="27"/>
      <c r="B562" s="27"/>
      <c r="C562" s="27"/>
      <c r="D562" s="104"/>
      <c r="E562" s="105"/>
      <c r="F562" s="106"/>
      <c r="G562" s="105"/>
      <c r="H562" s="106"/>
      <c r="I562" s="23"/>
    </row>
    <row r="563" spans="1:9">
      <c r="A563" s="27"/>
      <c r="B563" s="27"/>
      <c r="C563" s="27"/>
      <c r="D563" s="104"/>
      <c r="E563" s="105"/>
      <c r="F563" s="106"/>
      <c r="G563" s="105"/>
      <c r="H563" s="105"/>
    </row>
    <row r="564" spans="1:9">
      <c r="A564" s="27"/>
      <c r="B564" s="27"/>
      <c r="C564" s="27"/>
      <c r="D564" s="104"/>
      <c r="E564" s="106"/>
      <c r="F564" s="105"/>
      <c r="G564" s="107"/>
      <c r="H564" s="105"/>
    </row>
    <row r="565" spans="1:9">
      <c r="A565" s="27"/>
      <c r="B565" s="27"/>
      <c r="C565" s="27"/>
      <c r="D565" s="104"/>
      <c r="E565" s="105"/>
      <c r="F565" s="106"/>
      <c r="G565" s="105"/>
      <c r="H565" s="105"/>
    </row>
    <row r="566" spans="1:9">
      <c r="A566" s="27"/>
      <c r="B566" s="27"/>
      <c r="C566" s="27"/>
      <c r="D566" s="104"/>
      <c r="E566" s="105"/>
      <c r="F566" s="106"/>
      <c r="G566" s="105"/>
      <c r="H566" s="106"/>
    </row>
    <row r="567" spans="1:9">
      <c r="A567" s="27"/>
      <c r="B567" s="27"/>
      <c r="C567" s="27"/>
      <c r="D567" s="104"/>
      <c r="E567" s="105"/>
      <c r="F567" s="106"/>
      <c r="G567" s="105"/>
      <c r="H567" s="105"/>
    </row>
    <row r="568" spans="1:9">
      <c r="A568" s="27"/>
      <c r="B568" s="27"/>
      <c r="C568" s="27"/>
      <c r="D568" s="104"/>
      <c r="E568" s="106"/>
      <c r="F568" s="106"/>
      <c r="G568" s="107"/>
      <c r="H568" s="106"/>
    </row>
    <row r="569" spans="1:9">
      <c r="A569" s="27"/>
      <c r="B569" s="27"/>
      <c r="C569" s="27"/>
      <c r="D569" s="104"/>
      <c r="E569" s="105"/>
      <c r="F569" s="105"/>
      <c r="G569" s="105"/>
      <c r="H569" s="105"/>
      <c r="I569" s="23"/>
    </row>
    <row r="570" spans="1:9">
      <c r="A570" s="27"/>
      <c r="B570" s="27"/>
      <c r="C570" s="27"/>
      <c r="D570" s="104"/>
      <c r="E570" s="105"/>
      <c r="F570" s="106"/>
      <c r="G570" s="105"/>
      <c r="H570" s="105"/>
      <c r="I570" s="23"/>
    </row>
    <row r="571" spans="1:9">
      <c r="A571" s="27"/>
      <c r="B571" s="27"/>
      <c r="C571" s="27"/>
      <c r="D571" s="104"/>
      <c r="E571" s="105"/>
      <c r="F571" s="105"/>
      <c r="G571" s="105"/>
      <c r="H571" s="105"/>
      <c r="I571" s="23"/>
    </row>
    <row r="572" spans="1:9">
      <c r="A572" s="27"/>
      <c r="B572" s="27"/>
      <c r="C572" s="27"/>
      <c r="D572" s="104"/>
      <c r="E572" s="105"/>
      <c r="F572" s="105"/>
      <c r="G572" s="105"/>
      <c r="H572" s="105"/>
    </row>
    <row r="573" spans="1:9">
      <c r="A573" s="27"/>
      <c r="B573" s="27"/>
      <c r="C573" s="27"/>
      <c r="D573" s="104"/>
      <c r="E573" s="105"/>
      <c r="F573" s="106"/>
      <c r="G573" s="105"/>
      <c r="H573" s="106"/>
    </row>
    <row r="574" spans="1:9">
      <c r="A574" s="27"/>
      <c r="B574" s="27"/>
      <c r="C574" s="27"/>
      <c r="D574" s="104"/>
      <c r="E574" s="106"/>
      <c r="F574" s="106"/>
      <c r="G574" s="107"/>
      <c r="H574" s="106"/>
    </row>
    <row r="575" spans="1:9">
      <c r="A575" s="27"/>
      <c r="B575" s="27"/>
      <c r="C575" s="27"/>
      <c r="D575" s="104"/>
      <c r="E575" s="105"/>
      <c r="F575" s="106"/>
      <c r="G575" s="105"/>
      <c r="H575" s="106"/>
    </row>
    <row r="576" spans="1:9">
      <c r="A576" s="27"/>
      <c r="B576" s="27"/>
      <c r="C576" s="27"/>
      <c r="D576" s="104"/>
      <c r="E576" s="105"/>
      <c r="F576" s="106"/>
      <c r="G576" s="105"/>
      <c r="H576" s="106"/>
      <c r="I576" s="23"/>
    </row>
    <row r="577" spans="1:9">
      <c r="A577" s="27"/>
      <c r="B577" s="27"/>
      <c r="C577" s="27"/>
      <c r="D577" s="104"/>
      <c r="E577" s="105"/>
      <c r="F577" s="106"/>
      <c r="G577" s="105"/>
      <c r="H577" s="106"/>
    </row>
    <row r="578" spans="1:9">
      <c r="A578" s="27"/>
      <c r="B578" s="27"/>
      <c r="C578" s="27"/>
      <c r="D578" s="104"/>
      <c r="E578" s="106"/>
      <c r="F578" s="106"/>
      <c r="G578" s="107"/>
      <c r="H578" s="106"/>
    </row>
    <row r="579" spans="1:9">
      <c r="A579" s="27"/>
      <c r="B579" s="27"/>
      <c r="C579" s="27"/>
      <c r="D579" s="104"/>
      <c r="E579" s="105"/>
      <c r="F579" s="106"/>
      <c r="G579" s="105"/>
      <c r="H579" s="105"/>
    </row>
    <row r="580" spans="1:9">
      <c r="A580" s="27"/>
      <c r="B580" s="27"/>
      <c r="C580" s="27"/>
      <c r="D580" s="104"/>
      <c r="E580" s="105"/>
      <c r="F580" s="105"/>
      <c r="G580" s="105"/>
      <c r="H580" s="105"/>
    </row>
    <row r="581" spans="1:9">
      <c r="A581" s="27"/>
      <c r="B581" s="27"/>
      <c r="C581" s="27"/>
      <c r="D581" s="104"/>
      <c r="E581" s="106"/>
      <c r="F581" s="105"/>
      <c r="G581" s="105"/>
      <c r="H581" s="105"/>
    </row>
    <row r="582" spans="1:9">
      <c r="A582" s="27"/>
      <c r="B582" s="27"/>
      <c r="C582" s="27"/>
      <c r="D582" s="104"/>
      <c r="E582" s="105"/>
      <c r="F582" s="106"/>
      <c r="G582" s="105"/>
      <c r="H582" s="105"/>
    </row>
    <row r="583" spans="1:9">
      <c r="A583" s="27"/>
      <c r="B583" s="27"/>
      <c r="C583" s="27"/>
      <c r="D583" s="104"/>
      <c r="E583" s="105"/>
      <c r="F583" s="105"/>
      <c r="G583" s="105"/>
      <c r="H583" s="105"/>
    </row>
    <row r="584" spans="1:9">
      <c r="A584" s="27"/>
      <c r="B584" s="27"/>
      <c r="C584" s="27"/>
      <c r="D584" s="104"/>
      <c r="E584" s="106"/>
      <c r="F584" s="106"/>
      <c r="G584" s="107"/>
      <c r="H584" s="106"/>
    </row>
    <row r="585" spans="1:9">
      <c r="A585" s="27"/>
      <c r="B585" s="27"/>
      <c r="C585" s="27"/>
      <c r="D585" s="104"/>
      <c r="E585" s="106"/>
      <c r="F585" s="106"/>
      <c r="G585" s="105"/>
      <c r="H585" s="106"/>
    </row>
    <row r="586" spans="1:9">
      <c r="A586" s="27"/>
      <c r="B586" s="27"/>
      <c r="C586" s="27"/>
      <c r="D586" s="104"/>
      <c r="E586" s="106"/>
      <c r="F586" s="106"/>
      <c r="G586" s="105"/>
      <c r="H586" s="105"/>
      <c r="I586" s="23"/>
    </row>
    <row r="587" spans="1:9">
      <c r="A587" s="27"/>
      <c r="B587" s="27"/>
      <c r="C587" s="27"/>
      <c r="D587" s="104"/>
      <c r="E587" s="105"/>
      <c r="F587" s="105"/>
      <c r="G587" s="105"/>
      <c r="H587" s="105"/>
    </row>
    <row r="588" spans="1:9">
      <c r="A588" s="27"/>
      <c r="B588" s="27"/>
      <c r="C588" s="27"/>
      <c r="D588" s="104"/>
      <c r="E588" s="105"/>
      <c r="F588" s="106"/>
      <c r="G588" s="105"/>
      <c r="H588" s="105"/>
    </row>
    <row r="589" spans="1:9">
      <c r="A589" s="27"/>
      <c r="B589" s="27"/>
      <c r="C589" s="27"/>
      <c r="D589" s="104"/>
      <c r="E589" s="105"/>
      <c r="F589" s="106"/>
      <c r="G589" s="105"/>
      <c r="H589" s="106"/>
      <c r="I589" s="23"/>
    </row>
    <row r="590" spans="1:9">
      <c r="A590" s="27"/>
      <c r="B590" s="27"/>
      <c r="C590" s="27"/>
      <c r="D590" s="104"/>
      <c r="E590" s="106"/>
      <c r="F590" s="106"/>
      <c r="G590" s="105"/>
      <c r="H590" s="105"/>
    </row>
    <row r="591" spans="1:9">
      <c r="A591" s="27"/>
      <c r="B591" s="27"/>
      <c r="C591" s="27"/>
      <c r="D591" s="104"/>
      <c r="E591" s="105"/>
      <c r="F591" s="106"/>
      <c r="G591" s="105"/>
      <c r="H591" s="106"/>
    </row>
    <row r="592" spans="1:9">
      <c r="A592" s="27"/>
      <c r="B592" s="27"/>
      <c r="C592" s="27"/>
      <c r="D592" s="104"/>
      <c r="E592" s="105"/>
      <c r="F592" s="105"/>
      <c r="G592" s="105"/>
      <c r="H592" s="105"/>
    </row>
    <row r="593" spans="1:9">
      <c r="A593" s="27"/>
      <c r="B593" s="27"/>
      <c r="C593" s="27"/>
      <c r="D593" s="104"/>
      <c r="E593" s="106"/>
      <c r="F593" s="105"/>
      <c r="G593" s="107"/>
      <c r="H593" s="105"/>
    </row>
    <row r="594" spans="1:9">
      <c r="A594" s="27"/>
      <c r="B594" s="27"/>
      <c r="C594" s="27"/>
      <c r="D594" s="104"/>
      <c r="E594" s="105"/>
      <c r="F594" s="106"/>
      <c r="G594" s="105"/>
      <c r="H594" s="106"/>
    </row>
    <row r="595" spans="1:9">
      <c r="A595" s="27"/>
      <c r="B595" s="27"/>
      <c r="C595" s="27"/>
      <c r="D595" s="104"/>
      <c r="E595" s="105"/>
      <c r="F595" s="105"/>
      <c r="G595" s="105"/>
      <c r="H595" s="105"/>
      <c r="I595" s="23"/>
    </row>
    <row r="596" spans="1:9">
      <c r="A596" s="27"/>
      <c r="B596" s="27"/>
      <c r="C596" s="27"/>
      <c r="D596" s="104"/>
      <c r="E596" s="105"/>
      <c r="F596" s="105"/>
      <c r="G596" s="105"/>
      <c r="H596" s="105"/>
    </row>
    <row r="597" spans="1:9">
      <c r="A597" s="27"/>
      <c r="B597" s="27"/>
      <c r="C597" s="27"/>
      <c r="D597" s="104"/>
      <c r="E597" s="105"/>
      <c r="F597" s="105"/>
      <c r="G597" s="105"/>
      <c r="H597" s="105"/>
    </row>
    <row r="598" spans="1:9">
      <c r="A598" s="27"/>
      <c r="B598" s="27"/>
      <c r="C598" s="27"/>
      <c r="D598" s="104"/>
      <c r="E598" s="105"/>
      <c r="F598" s="105"/>
      <c r="G598" s="105"/>
      <c r="H598" s="105"/>
    </row>
    <row r="599" spans="1:9">
      <c r="A599" s="27"/>
      <c r="B599" s="27"/>
      <c r="C599" s="27"/>
      <c r="D599" s="104"/>
      <c r="E599" s="105"/>
      <c r="F599" s="106"/>
      <c r="G599" s="105"/>
      <c r="H599" s="106"/>
    </row>
    <row r="600" spans="1:9">
      <c r="A600" s="27"/>
      <c r="B600" s="27"/>
      <c r="C600" s="27"/>
      <c r="D600" s="104"/>
      <c r="E600" s="105"/>
      <c r="F600" s="106"/>
      <c r="G600" s="105"/>
      <c r="H600" s="105"/>
    </row>
    <row r="601" spans="1:9">
      <c r="A601" s="27"/>
      <c r="B601" s="27"/>
      <c r="C601" s="27"/>
      <c r="D601" s="104"/>
      <c r="E601" s="105"/>
      <c r="F601" s="106"/>
      <c r="G601" s="105"/>
      <c r="H601" s="105"/>
    </row>
    <row r="602" spans="1:9">
      <c r="A602" s="27"/>
      <c r="B602" s="27"/>
      <c r="C602" s="27"/>
      <c r="D602" s="104"/>
      <c r="E602" s="106"/>
      <c r="F602" s="106"/>
      <c r="G602" s="105"/>
      <c r="H602" s="106"/>
    </row>
    <row r="603" spans="1:9">
      <c r="A603" s="27"/>
      <c r="B603" s="27"/>
      <c r="C603" s="27"/>
      <c r="D603" s="104"/>
      <c r="E603" s="105"/>
      <c r="F603" s="106"/>
      <c r="G603" s="105"/>
      <c r="H603" s="106"/>
    </row>
    <row r="604" spans="1:9">
      <c r="A604" s="27"/>
      <c r="B604" s="27"/>
      <c r="C604" s="27"/>
      <c r="D604" s="104"/>
      <c r="E604" s="105"/>
      <c r="F604" s="105"/>
      <c r="G604" s="105"/>
      <c r="H604" s="105"/>
    </row>
    <row r="605" spans="1:9">
      <c r="A605" s="27"/>
      <c r="B605" s="27"/>
      <c r="C605" s="27"/>
      <c r="D605" s="104"/>
      <c r="E605" s="105"/>
      <c r="F605" s="105"/>
      <c r="G605" s="105"/>
      <c r="H605" s="105"/>
    </row>
    <row r="606" spans="1:9">
      <c r="A606" s="27"/>
      <c r="B606" s="27"/>
      <c r="C606" s="27"/>
      <c r="D606" s="104"/>
      <c r="E606" s="106"/>
      <c r="F606" s="105"/>
      <c r="G606" s="105"/>
      <c r="H606" s="105"/>
    </row>
    <row r="607" spans="1:9">
      <c r="A607" s="27"/>
      <c r="B607" s="27"/>
      <c r="C607" s="27"/>
      <c r="D607" s="104"/>
      <c r="E607" s="105"/>
      <c r="F607" s="106"/>
      <c r="G607" s="105"/>
      <c r="H607" s="105"/>
      <c r="I607" s="23"/>
    </row>
    <row r="608" spans="1:9">
      <c r="A608" s="27"/>
      <c r="B608" s="27"/>
      <c r="C608" s="27"/>
      <c r="D608" s="104"/>
      <c r="E608" s="105"/>
      <c r="F608" s="106"/>
      <c r="G608" s="105"/>
      <c r="H608" s="106"/>
    </row>
    <row r="609" spans="1:9">
      <c r="A609" s="27"/>
      <c r="B609" s="27"/>
      <c r="C609" s="27"/>
      <c r="D609" s="104"/>
      <c r="E609" s="106"/>
      <c r="F609" s="106"/>
      <c r="G609" s="105"/>
      <c r="H609" s="106"/>
    </row>
    <row r="610" spans="1:9">
      <c r="A610" s="27"/>
      <c r="B610" s="27"/>
      <c r="C610" s="27"/>
      <c r="D610" s="104"/>
      <c r="E610" s="105"/>
      <c r="F610" s="105"/>
      <c r="G610" s="105"/>
      <c r="H610" s="105"/>
    </row>
    <row r="611" spans="1:9">
      <c r="A611" s="27"/>
      <c r="B611" s="27"/>
      <c r="C611" s="27"/>
      <c r="D611" s="104"/>
      <c r="E611" s="105"/>
      <c r="F611" s="105"/>
      <c r="G611" s="105"/>
      <c r="H611" s="105"/>
    </row>
    <row r="612" spans="1:9">
      <c r="A612" s="27"/>
      <c r="B612" s="27"/>
      <c r="C612" s="27"/>
      <c r="D612" s="104"/>
      <c r="E612" s="105"/>
      <c r="F612" s="106"/>
      <c r="G612" s="105"/>
      <c r="H612" s="105"/>
    </row>
    <row r="613" spans="1:9">
      <c r="A613" s="27"/>
      <c r="B613" s="27"/>
      <c r="C613" s="27"/>
      <c r="D613" s="104"/>
      <c r="E613" s="105"/>
      <c r="F613" s="105"/>
      <c r="G613" s="105"/>
      <c r="H613" s="105"/>
    </row>
    <row r="614" spans="1:9">
      <c r="A614" s="27"/>
      <c r="B614" s="27"/>
      <c r="C614" s="27"/>
      <c r="D614" s="104"/>
      <c r="E614" s="105"/>
      <c r="F614" s="105"/>
      <c r="G614" s="105"/>
      <c r="H614" s="105"/>
    </row>
    <row r="615" spans="1:9">
      <c r="A615" s="27"/>
      <c r="B615" s="27"/>
      <c r="C615" s="27"/>
      <c r="D615" s="104"/>
      <c r="E615" s="105"/>
      <c r="F615" s="106"/>
      <c r="G615" s="105"/>
      <c r="H615" s="105"/>
    </row>
    <row r="616" spans="1:9">
      <c r="A616" s="27"/>
      <c r="B616" s="27"/>
      <c r="C616" s="27"/>
      <c r="D616" s="104"/>
      <c r="E616" s="105"/>
      <c r="F616" s="106"/>
      <c r="G616" s="105"/>
      <c r="H616" s="105"/>
    </row>
    <row r="617" spans="1:9">
      <c r="A617" s="27"/>
      <c r="B617" s="27"/>
      <c r="C617" s="27"/>
      <c r="D617" s="104"/>
      <c r="E617" s="105"/>
      <c r="F617" s="106"/>
      <c r="G617" s="105"/>
      <c r="H617" s="106"/>
    </row>
    <row r="618" spans="1:9">
      <c r="A618" s="27"/>
      <c r="B618" s="27"/>
      <c r="C618" s="27"/>
      <c r="D618" s="104"/>
      <c r="E618" s="105"/>
      <c r="F618" s="106"/>
      <c r="G618" s="105"/>
      <c r="H618" s="106"/>
    </row>
    <row r="619" spans="1:9">
      <c r="A619" s="27"/>
      <c r="B619" s="27"/>
      <c r="C619" s="27"/>
      <c r="D619" s="104"/>
      <c r="E619" s="105"/>
      <c r="F619" s="105"/>
      <c r="G619" s="105"/>
      <c r="H619" s="105"/>
    </row>
    <row r="620" spans="1:9">
      <c r="A620" s="27"/>
      <c r="B620" s="27"/>
      <c r="C620" s="27"/>
      <c r="D620" s="104"/>
      <c r="E620" s="106"/>
      <c r="F620" s="106"/>
      <c r="G620" s="105"/>
      <c r="H620" s="105"/>
    </row>
    <row r="621" spans="1:9">
      <c r="A621" s="27"/>
      <c r="B621" s="27"/>
      <c r="C621" s="27"/>
      <c r="D621" s="104"/>
      <c r="E621" s="105"/>
      <c r="F621" s="106"/>
      <c r="G621" s="105"/>
      <c r="H621" s="105"/>
      <c r="I621" s="23"/>
    </row>
    <row r="622" spans="1:9">
      <c r="A622" s="27"/>
      <c r="B622" s="27"/>
      <c r="C622" s="27"/>
      <c r="D622" s="104"/>
      <c r="E622" s="105"/>
      <c r="F622" s="105"/>
      <c r="G622" s="105"/>
      <c r="H622" s="105"/>
    </row>
    <row r="623" spans="1:9">
      <c r="A623" s="27"/>
      <c r="B623" s="27"/>
      <c r="C623" s="27"/>
      <c r="D623" s="104"/>
      <c r="E623" s="105"/>
      <c r="F623" s="105"/>
      <c r="G623" s="105"/>
      <c r="H623" s="105"/>
    </row>
    <row r="624" spans="1:9">
      <c r="A624" s="27"/>
      <c r="B624" s="27"/>
      <c r="C624" s="27"/>
      <c r="D624" s="104"/>
      <c r="E624" s="105"/>
      <c r="F624" s="106"/>
      <c r="G624" s="105"/>
      <c r="H624" s="106"/>
      <c r="I624" s="23"/>
    </row>
    <row r="625" spans="1:9">
      <c r="A625" s="27"/>
      <c r="B625" s="27"/>
      <c r="C625" s="27"/>
      <c r="D625" s="104"/>
      <c r="E625" s="105"/>
      <c r="F625" s="106"/>
      <c r="G625" s="105"/>
      <c r="H625" s="105"/>
    </row>
    <row r="626" spans="1:9">
      <c r="A626" s="27"/>
      <c r="B626" s="27"/>
      <c r="C626" s="27"/>
      <c r="D626" s="104"/>
      <c r="E626" s="105"/>
      <c r="F626" s="106"/>
      <c r="G626" s="105"/>
      <c r="H626" s="105"/>
    </row>
    <row r="627" spans="1:9">
      <c r="A627" s="27"/>
      <c r="B627" s="27"/>
      <c r="C627" s="27"/>
      <c r="D627" s="104"/>
      <c r="E627" s="105"/>
      <c r="F627" s="106"/>
      <c r="G627" s="105"/>
      <c r="H627" s="105"/>
    </row>
    <row r="628" spans="1:9">
      <c r="A628" s="27"/>
      <c r="B628" s="27"/>
      <c r="C628" s="27"/>
      <c r="D628" s="104"/>
      <c r="E628" s="106"/>
      <c r="F628" s="105"/>
      <c r="G628" s="107"/>
      <c r="H628" s="105"/>
    </row>
    <row r="629" spans="1:9">
      <c r="A629" s="27"/>
      <c r="B629" s="27"/>
      <c r="C629" s="27"/>
      <c r="D629" s="104"/>
      <c r="E629" s="105"/>
      <c r="F629" s="106"/>
      <c r="G629" s="105"/>
      <c r="H629" s="106"/>
    </row>
    <row r="630" spans="1:9">
      <c r="A630" s="27"/>
      <c r="B630" s="27"/>
      <c r="C630" s="27"/>
      <c r="D630" s="104"/>
      <c r="E630" s="105"/>
      <c r="F630" s="106"/>
      <c r="G630" s="105"/>
      <c r="H630" s="106"/>
    </row>
    <row r="631" spans="1:9">
      <c r="A631" s="27"/>
      <c r="B631" s="27"/>
      <c r="C631" s="27"/>
      <c r="D631" s="104"/>
      <c r="E631" s="105"/>
      <c r="F631" s="105"/>
      <c r="G631" s="105"/>
      <c r="H631" s="105"/>
    </row>
    <row r="632" spans="1:9">
      <c r="A632" s="27"/>
      <c r="B632" s="27"/>
      <c r="C632" s="27"/>
      <c r="D632" s="104"/>
      <c r="E632" s="106"/>
      <c r="F632" s="106"/>
      <c r="G632" s="107"/>
      <c r="H632" s="106"/>
      <c r="I632" s="23"/>
    </row>
    <row r="633" spans="1:9">
      <c r="A633" s="27"/>
      <c r="B633" s="27"/>
      <c r="C633" s="27"/>
      <c r="D633" s="104"/>
      <c r="E633" s="105"/>
      <c r="F633" s="106"/>
      <c r="G633" s="105"/>
      <c r="H633" s="105"/>
      <c r="I633" s="23"/>
    </row>
    <row r="634" spans="1:9">
      <c r="A634" s="27"/>
      <c r="B634" s="27"/>
      <c r="C634" s="27"/>
      <c r="D634" s="104"/>
      <c r="E634" s="106"/>
      <c r="F634" s="106"/>
      <c r="G634" s="107"/>
      <c r="H634" s="106"/>
    </row>
    <row r="635" spans="1:9">
      <c r="A635" s="27"/>
      <c r="B635" s="27"/>
      <c r="C635" s="27"/>
      <c r="D635" s="104"/>
      <c r="E635" s="106"/>
      <c r="F635" s="106"/>
      <c r="G635" s="107"/>
      <c r="H635" s="106"/>
    </row>
    <row r="636" spans="1:9">
      <c r="A636" s="27"/>
      <c r="B636" s="27"/>
      <c r="C636" s="27"/>
      <c r="D636" s="104"/>
      <c r="E636" s="105"/>
      <c r="F636" s="106"/>
      <c r="G636" s="105"/>
      <c r="H636" s="106"/>
    </row>
    <row r="637" spans="1:9">
      <c r="A637" s="27"/>
      <c r="B637" s="27"/>
      <c r="C637" s="27"/>
      <c r="D637" s="104"/>
      <c r="E637" s="105"/>
      <c r="F637" s="106"/>
      <c r="G637" s="105"/>
      <c r="H637" s="106"/>
    </row>
    <row r="638" spans="1:9">
      <c r="A638" s="27"/>
      <c r="B638" s="27"/>
      <c r="C638" s="27"/>
      <c r="D638" s="104"/>
      <c r="E638" s="105"/>
      <c r="F638" s="106"/>
      <c r="G638" s="105"/>
      <c r="H638" s="105"/>
    </row>
    <row r="639" spans="1:9">
      <c r="A639" s="27"/>
      <c r="B639" s="27"/>
      <c r="C639" s="27"/>
      <c r="D639" s="104"/>
      <c r="E639" s="105"/>
      <c r="F639" s="105"/>
      <c r="G639" s="105"/>
      <c r="H639" s="105"/>
    </row>
    <row r="640" spans="1:9">
      <c r="A640" s="27"/>
      <c r="B640" s="27"/>
      <c r="C640" s="27"/>
      <c r="D640" s="104"/>
      <c r="E640" s="105"/>
      <c r="F640" s="106"/>
      <c r="G640" s="105"/>
      <c r="H640" s="106"/>
    </row>
    <row r="641" spans="1:8">
      <c r="A641" s="27"/>
      <c r="B641" s="27"/>
      <c r="C641" s="27"/>
      <c r="D641" s="104"/>
      <c r="E641" s="106"/>
      <c r="F641" s="106"/>
      <c r="G641" s="107"/>
      <c r="H641" s="106"/>
    </row>
    <row r="642" spans="1:8">
      <c r="A642" s="27"/>
      <c r="B642" s="27"/>
      <c r="C642" s="27"/>
      <c r="D642" s="104"/>
      <c r="E642" s="105"/>
      <c r="F642" s="106"/>
      <c r="G642" s="105"/>
      <c r="H642" s="106"/>
    </row>
    <row r="643" spans="1:8">
      <c r="A643" s="27"/>
      <c r="B643" s="27"/>
      <c r="C643" s="27"/>
      <c r="D643" s="104"/>
      <c r="E643" s="105"/>
      <c r="F643" s="106"/>
      <c r="G643" s="105"/>
      <c r="H643" s="105"/>
    </row>
    <row r="644" spans="1:8">
      <c r="A644" s="27"/>
      <c r="B644" s="27"/>
      <c r="C644" s="27"/>
      <c r="D644" s="104"/>
      <c r="E644" s="105"/>
      <c r="F644" s="106"/>
      <c r="G644" s="105"/>
      <c r="H644" s="106"/>
    </row>
    <row r="645" spans="1:8">
      <c r="A645" s="27"/>
      <c r="B645" s="27"/>
      <c r="C645" s="27"/>
      <c r="D645" s="104"/>
      <c r="E645" s="105"/>
      <c r="F645" s="106"/>
      <c r="G645" s="105"/>
      <c r="H645" s="105"/>
    </row>
    <row r="646" spans="1:8">
      <c r="A646" s="27"/>
      <c r="B646" s="27"/>
      <c r="C646" s="27"/>
      <c r="D646" s="104"/>
      <c r="E646" s="105"/>
      <c r="F646" s="105"/>
      <c r="G646" s="105"/>
      <c r="H646" s="105"/>
    </row>
    <row r="647" spans="1:8">
      <c r="A647" s="27"/>
      <c r="B647" s="27"/>
      <c r="C647" s="27"/>
      <c r="D647" s="104"/>
      <c r="E647" s="106"/>
      <c r="F647" s="105"/>
      <c r="G647" s="107"/>
      <c r="H647" s="105"/>
    </row>
    <row r="648" spans="1:8">
      <c r="A648" s="27"/>
      <c r="B648" s="27"/>
      <c r="C648" s="27"/>
      <c r="D648" s="104"/>
      <c r="E648" s="105"/>
      <c r="F648" s="105"/>
      <c r="G648" s="105"/>
      <c r="H648" s="105"/>
    </row>
    <row r="649" spans="1:8">
      <c r="A649" s="27"/>
      <c r="B649" s="27"/>
      <c r="C649" s="27"/>
      <c r="D649" s="104"/>
      <c r="E649" s="105"/>
      <c r="F649" s="106"/>
      <c r="G649" s="105"/>
      <c r="H649" s="105"/>
    </row>
    <row r="650" spans="1:8">
      <c r="A650" s="27"/>
      <c r="B650" s="27"/>
      <c r="C650" s="27"/>
      <c r="D650" s="104"/>
      <c r="E650" s="106"/>
      <c r="F650" s="106"/>
      <c r="G650" s="107"/>
      <c r="H650" s="106"/>
    </row>
    <row r="651" spans="1:8">
      <c r="A651" s="27"/>
      <c r="B651" s="27"/>
      <c r="C651" s="27"/>
      <c r="D651" s="104"/>
      <c r="E651" s="106"/>
      <c r="F651" s="106"/>
      <c r="G651" s="107"/>
      <c r="H651" s="106"/>
    </row>
    <row r="652" spans="1:8">
      <c r="A652" s="27"/>
      <c r="B652" s="27"/>
      <c r="C652" s="27"/>
      <c r="D652" s="104"/>
      <c r="E652" s="106"/>
      <c r="F652" s="106"/>
      <c r="G652" s="107"/>
      <c r="H652" s="106"/>
    </row>
    <row r="653" spans="1:8">
      <c r="A653" s="27"/>
      <c r="B653" s="27"/>
      <c r="C653" s="27"/>
      <c r="D653" s="104"/>
      <c r="E653" s="105"/>
      <c r="F653" s="106"/>
      <c r="G653" s="105"/>
      <c r="H653" s="106"/>
    </row>
    <row r="654" spans="1:8">
      <c r="A654" s="27"/>
      <c r="B654" s="27"/>
      <c r="C654" s="27"/>
      <c r="D654" s="104"/>
      <c r="E654" s="105"/>
      <c r="F654" s="106"/>
      <c r="G654" s="105"/>
      <c r="H654" s="105"/>
    </row>
    <row r="655" spans="1:8">
      <c r="A655" s="27"/>
      <c r="B655" s="27"/>
      <c r="C655" s="27"/>
      <c r="D655" s="104"/>
      <c r="E655" s="105"/>
      <c r="F655" s="106"/>
      <c r="G655" s="105"/>
      <c r="H655" s="106"/>
    </row>
    <row r="656" spans="1:8">
      <c r="A656" s="27"/>
      <c r="B656" s="27"/>
      <c r="C656" s="27"/>
      <c r="D656" s="104"/>
      <c r="E656" s="105"/>
      <c r="F656" s="106"/>
      <c r="G656" s="105"/>
      <c r="H656" s="105"/>
    </row>
    <row r="657" spans="1:9">
      <c r="A657" s="27"/>
      <c r="B657" s="27"/>
      <c r="C657" s="27"/>
      <c r="D657" s="104"/>
      <c r="E657" s="105"/>
      <c r="F657" s="105"/>
      <c r="G657" s="105"/>
      <c r="H657" s="105"/>
    </row>
    <row r="658" spans="1:9">
      <c r="A658" s="27"/>
      <c r="B658" s="27"/>
      <c r="C658" s="27"/>
      <c r="D658" s="104"/>
      <c r="E658" s="106"/>
      <c r="F658" s="106"/>
      <c r="G658" s="105"/>
      <c r="H658" s="106"/>
    </row>
    <row r="659" spans="1:9">
      <c r="A659" s="27"/>
      <c r="B659" s="27"/>
      <c r="C659" s="27"/>
      <c r="D659" s="104"/>
      <c r="E659" s="105"/>
      <c r="F659" s="105"/>
      <c r="G659" s="105"/>
      <c r="H659" s="105"/>
    </row>
    <row r="660" spans="1:9">
      <c r="A660" s="27"/>
      <c r="B660" s="27"/>
      <c r="C660" s="27"/>
      <c r="D660" s="104"/>
      <c r="E660" s="105"/>
      <c r="F660" s="105"/>
      <c r="G660" s="105"/>
      <c r="H660" s="105"/>
    </row>
    <row r="661" spans="1:9">
      <c r="A661" s="27"/>
      <c r="B661" s="27"/>
      <c r="C661" s="27"/>
      <c r="D661" s="104"/>
      <c r="E661" s="105"/>
      <c r="F661" s="106"/>
      <c r="G661" s="105"/>
      <c r="H661" s="105"/>
    </row>
    <row r="662" spans="1:9">
      <c r="A662" s="27"/>
      <c r="B662" s="27"/>
      <c r="C662" s="27"/>
      <c r="D662" s="104"/>
      <c r="E662" s="105"/>
      <c r="F662" s="106"/>
      <c r="G662" s="105"/>
      <c r="H662" s="106"/>
    </row>
    <row r="663" spans="1:9">
      <c r="A663" s="27"/>
      <c r="B663" s="27"/>
      <c r="C663" s="27"/>
      <c r="D663" s="104"/>
      <c r="E663" s="106"/>
      <c r="F663" s="105"/>
      <c r="G663" s="105"/>
      <c r="H663" s="105"/>
      <c r="I663" s="23"/>
    </row>
    <row r="664" spans="1:9">
      <c r="A664" s="27"/>
      <c r="B664" s="27"/>
      <c r="C664" s="27"/>
      <c r="D664" s="104"/>
      <c r="E664" s="105"/>
      <c r="F664" s="105"/>
      <c r="G664" s="105"/>
      <c r="H664" s="105"/>
    </row>
    <row r="665" spans="1:9">
      <c r="A665" s="27"/>
      <c r="B665" s="27"/>
      <c r="C665" s="27"/>
      <c r="D665" s="104"/>
      <c r="E665" s="105"/>
      <c r="F665" s="106"/>
      <c r="G665" s="105"/>
      <c r="H665" s="106"/>
    </row>
    <row r="666" spans="1:9">
      <c r="A666" s="27"/>
      <c r="B666" s="27"/>
      <c r="C666" s="27"/>
      <c r="D666" s="104"/>
      <c r="E666" s="105"/>
      <c r="F666" s="105"/>
      <c r="G666" s="105"/>
      <c r="H666" s="105"/>
    </row>
    <row r="667" spans="1:9">
      <c r="A667" s="27"/>
      <c r="B667" s="27"/>
      <c r="C667" s="27"/>
      <c r="D667" s="104"/>
      <c r="E667" s="105"/>
      <c r="F667" s="106"/>
      <c r="G667" s="105"/>
      <c r="H667" s="105"/>
    </row>
    <row r="668" spans="1:9">
      <c r="A668" s="27"/>
      <c r="B668" s="27"/>
      <c r="C668" s="27"/>
      <c r="D668" s="104"/>
      <c r="E668" s="105"/>
      <c r="F668" s="105"/>
      <c r="G668" s="105"/>
      <c r="H668" s="105"/>
    </row>
    <row r="669" spans="1:9">
      <c r="A669" s="27"/>
      <c r="B669" s="27"/>
      <c r="C669" s="27"/>
      <c r="D669" s="104"/>
      <c r="E669" s="105"/>
      <c r="F669" s="105"/>
      <c r="G669" s="105"/>
      <c r="H669" s="105"/>
    </row>
    <row r="670" spans="1:9">
      <c r="A670" s="27"/>
      <c r="B670" s="27"/>
      <c r="C670" s="27"/>
      <c r="D670" s="104"/>
      <c r="E670" s="106"/>
      <c r="F670" s="106"/>
      <c r="G670" s="105"/>
      <c r="H670" s="105"/>
      <c r="I670" s="23"/>
    </row>
    <row r="671" spans="1:9">
      <c r="A671" s="27"/>
      <c r="B671" s="27"/>
      <c r="C671" s="27"/>
      <c r="D671" s="104"/>
      <c r="E671" s="105"/>
      <c r="F671" s="106"/>
      <c r="G671" s="105"/>
      <c r="H671" s="105"/>
    </row>
    <row r="672" spans="1:9">
      <c r="A672" s="27"/>
      <c r="B672" s="27"/>
      <c r="C672" s="27"/>
      <c r="D672" s="104"/>
      <c r="E672" s="105"/>
      <c r="F672" s="105"/>
      <c r="G672" s="105"/>
      <c r="H672" s="105"/>
    </row>
    <row r="673" spans="1:9">
      <c r="A673" s="27"/>
      <c r="B673" s="27"/>
      <c r="C673" s="27"/>
      <c r="D673" s="104"/>
      <c r="E673" s="105"/>
      <c r="F673" s="105"/>
      <c r="G673" s="105"/>
      <c r="H673" s="105"/>
    </row>
    <row r="674" spans="1:9">
      <c r="A674" s="27"/>
      <c r="B674" s="27"/>
      <c r="C674" s="27"/>
      <c r="D674" s="104"/>
      <c r="E674" s="105"/>
      <c r="F674" s="105"/>
      <c r="G674" s="105"/>
      <c r="H674" s="105"/>
      <c r="I674" s="23"/>
    </row>
    <row r="675" spans="1:9">
      <c r="A675" s="27"/>
      <c r="B675" s="27"/>
      <c r="C675" s="27"/>
      <c r="D675" s="104"/>
      <c r="E675" s="105"/>
      <c r="F675" s="106"/>
      <c r="G675" s="105"/>
      <c r="H675" s="106"/>
    </row>
    <row r="676" spans="1:9">
      <c r="A676" s="27"/>
      <c r="B676" s="27"/>
      <c r="C676" s="27"/>
      <c r="D676" s="104"/>
      <c r="E676" s="105"/>
      <c r="F676" s="105"/>
      <c r="G676" s="105"/>
      <c r="H676" s="105"/>
    </row>
    <row r="677" spans="1:9">
      <c r="A677" s="27"/>
      <c r="B677" s="27"/>
      <c r="C677" s="27"/>
      <c r="D677" s="104"/>
      <c r="E677" s="106"/>
      <c r="F677" s="106"/>
      <c r="G677" s="105"/>
      <c r="H677" s="105"/>
    </row>
    <row r="678" spans="1:9">
      <c r="A678" s="27"/>
      <c r="B678" s="27"/>
      <c r="C678" s="27"/>
      <c r="D678" s="104"/>
      <c r="E678" s="106"/>
      <c r="F678" s="106"/>
      <c r="G678" s="107"/>
      <c r="H678" s="106"/>
      <c r="I678" s="23"/>
    </row>
    <row r="679" spans="1:9">
      <c r="A679" s="27"/>
      <c r="B679" s="27"/>
      <c r="C679" s="27"/>
      <c r="D679" s="104"/>
      <c r="E679" s="106"/>
      <c r="F679" s="106"/>
      <c r="G679" s="105"/>
      <c r="H679" s="105"/>
    </row>
    <row r="680" spans="1:9">
      <c r="A680" s="27"/>
      <c r="B680" s="27"/>
      <c r="C680" s="27"/>
      <c r="D680" s="104"/>
      <c r="E680" s="106"/>
      <c r="F680" s="106"/>
      <c r="G680" s="107"/>
      <c r="H680" s="106"/>
      <c r="I680" s="23"/>
    </row>
    <row r="681" spans="1:9">
      <c r="A681" s="27"/>
      <c r="B681" s="27"/>
      <c r="C681" s="27"/>
      <c r="D681" s="104"/>
      <c r="E681" s="106"/>
      <c r="F681" s="106"/>
      <c r="G681" s="107"/>
      <c r="H681" s="106"/>
    </row>
    <row r="682" spans="1:9">
      <c r="A682" s="27"/>
      <c r="B682" s="27"/>
      <c r="C682" s="27"/>
      <c r="D682" s="104"/>
      <c r="E682" s="105"/>
      <c r="F682" s="106"/>
      <c r="G682" s="105"/>
      <c r="H682" s="106"/>
    </row>
    <row r="683" spans="1:9">
      <c r="A683" s="27"/>
      <c r="B683" s="27"/>
      <c r="C683" s="27"/>
      <c r="D683" s="104"/>
      <c r="E683" s="105"/>
      <c r="F683" s="106"/>
      <c r="G683" s="105"/>
      <c r="H683" s="106"/>
    </row>
    <row r="684" spans="1:9">
      <c r="A684" s="27"/>
      <c r="B684" s="27"/>
      <c r="C684" s="27"/>
      <c r="D684" s="104"/>
      <c r="E684" s="106"/>
      <c r="F684" s="106"/>
      <c r="G684" s="107"/>
      <c r="H684" s="106"/>
    </row>
    <row r="685" spans="1:9">
      <c r="A685" s="27"/>
      <c r="B685" s="27"/>
      <c r="C685" s="27"/>
      <c r="D685" s="104"/>
      <c r="E685" s="105"/>
      <c r="F685" s="105"/>
      <c r="G685" s="105"/>
      <c r="H685" s="105"/>
    </row>
    <row r="686" spans="1:9">
      <c r="A686" s="27"/>
      <c r="B686" s="27"/>
      <c r="C686" s="27"/>
      <c r="D686" s="104"/>
      <c r="E686" s="105"/>
      <c r="F686" s="106"/>
      <c r="G686" s="105"/>
      <c r="H686" s="105"/>
    </row>
    <row r="687" spans="1:9">
      <c r="A687" s="27"/>
      <c r="B687" s="27"/>
      <c r="C687" s="27"/>
      <c r="D687" s="104"/>
      <c r="E687" s="105"/>
      <c r="F687" s="106"/>
      <c r="G687" s="105"/>
      <c r="H687" s="105"/>
    </row>
    <row r="688" spans="1:9">
      <c r="A688" s="27"/>
      <c r="B688" s="27"/>
      <c r="C688" s="27"/>
      <c r="D688" s="104"/>
      <c r="E688" s="105"/>
      <c r="F688" s="106"/>
      <c r="G688" s="105"/>
      <c r="H688" s="105"/>
    </row>
    <row r="689" spans="1:8">
      <c r="A689" s="27"/>
      <c r="B689" s="27"/>
      <c r="C689" s="27"/>
      <c r="D689" s="104"/>
      <c r="E689" s="105"/>
      <c r="F689" s="105"/>
      <c r="G689" s="105"/>
      <c r="H689" s="105"/>
    </row>
    <row r="690" spans="1:8">
      <c r="A690" s="27"/>
      <c r="B690" s="27"/>
      <c r="C690" s="27"/>
      <c r="D690" s="104"/>
      <c r="E690" s="105"/>
      <c r="F690" s="106"/>
      <c r="G690" s="105"/>
      <c r="H690" s="105"/>
    </row>
    <row r="691" spans="1:8">
      <c r="A691" s="27"/>
      <c r="B691" s="27"/>
      <c r="C691" s="27"/>
      <c r="D691" s="104"/>
      <c r="E691" s="105"/>
      <c r="F691" s="106"/>
      <c r="G691" s="105"/>
      <c r="H691" s="106"/>
    </row>
    <row r="692" spans="1:8">
      <c r="A692" s="27"/>
      <c r="B692" s="27"/>
      <c r="C692" s="27"/>
      <c r="D692" s="104"/>
      <c r="E692" s="105"/>
      <c r="F692" s="106"/>
      <c r="G692" s="105"/>
      <c r="H692" s="105"/>
    </row>
    <row r="693" spans="1:8">
      <c r="A693" s="27"/>
      <c r="B693" s="27"/>
      <c r="C693" s="27"/>
      <c r="D693" s="104"/>
      <c r="E693" s="105"/>
      <c r="F693" s="106"/>
      <c r="G693" s="105"/>
      <c r="H693" s="106"/>
    </row>
    <row r="694" spans="1:8">
      <c r="A694" s="27"/>
      <c r="B694" s="27"/>
      <c r="C694" s="27"/>
      <c r="D694" s="104"/>
      <c r="E694" s="106"/>
      <c r="F694" s="106"/>
      <c r="G694" s="107"/>
      <c r="H694" s="106"/>
    </row>
    <row r="695" spans="1:8">
      <c r="A695" s="27"/>
      <c r="B695" s="27"/>
      <c r="C695" s="27"/>
      <c r="D695" s="104"/>
      <c r="E695" s="105"/>
      <c r="F695" s="106"/>
      <c r="G695" s="105"/>
      <c r="H695" s="106"/>
    </row>
    <row r="696" spans="1:8">
      <c r="A696" s="27"/>
      <c r="B696" s="27"/>
      <c r="C696" s="27"/>
      <c r="D696" s="104"/>
      <c r="E696" s="105"/>
      <c r="F696" s="106"/>
      <c r="G696" s="105"/>
      <c r="H696" s="105"/>
    </row>
    <row r="697" spans="1:8">
      <c r="A697" s="27"/>
      <c r="B697" s="27"/>
      <c r="C697" s="27"/>
      <c r="D697" s="104"/>
      <c r="E697" s="105"/>
      <c r="F697" s="106"/>
      <c r="G697" s="105"/>
      <c r="H697" s="106"/>
    </row>
    <row r="698" spans="1:8">
      <c r="A698" s="27"/>
      <c r="B698" s="27"/>
      <c r="C698" s="27"/>
      <c r="D698" s="104"/>
      <c r="E698" s="106"/>
      <c r="F698" s="105"/>
      <c r="G698" s="105"/>
      <c r="H698" s="105"/>
    </row>
    <row r="699" spans="1:8">
      <c r="A699" s="27"/>
      <c r="B699" s="27"/>
      <c r="C699" s="27"/>
      <c r="D699" s="104"/>
      <c r="E699" s="105"/>
      <c r="F699" s="105"/>
      <c r="G699" s="105"/>
      <c r="H699" s="105"/>
    </row>
    <row r="700" spans="1:8">
      <c r="A700" s="27"/>
      <c r="B700" s="27"/>
      <c r="C700" s="27"/>
      <c r="D700" s="104"/>
      <c r="E700" s="106"/>
      <c r="F700" s="106"/>
      <c r="G700" s="107"/>
      <c r="H700" s="105"/>
    </row>
    <row r="701" spans="1:8">
      <c r="A701" s="27"/>
      <c r="B701" s="27"/>
      <c r="C701" s="27"/>
      <c r="D701" s="104"/>
      <c r="E701" s="106"/>
      <c r="F701" s="106"/>
      <c r="G701" s="105"/>
      <c r="H701" s="105"/>
    </row>
    <row r="702" spans="1:8">
      <c r="A702" s="27"/>
      <c r="B702" s="27"/>
      <c r="C702" s="27"/>
      <c r="D702" s="104"/>
      <c r="E702" s="105"/>
      <c r="F702" s="106"/>
      <c r="G702" s="105"/>
      <c r="H702" s="106"/>
    </row>
    <row r="703" spans="1:8">
      <c r="A703" s="27"/>
      <c r="B703" s="27"/>
      <c r="C703" s="27"/>
      <c r="D703" s="104"/>
      <c r="E703" s="105"/>
      <c r="F703" s="106"/>
      <c r="G703" s="105"/>
      <c r="H703" s="105"/>
    </row>
    <row r="704" spans="1:8">
      <c r="A704" s="27"/>
      <c r="B704" s="27"/>
      <c r="C704" s="27"/>
      <c r="D704" s="104"/>
      <c r="E704" s="105"/>
      <c r="F704" s="105"/>
      <c r="G704" s="105"/>
      <c r="H704" s="105"/>
    </row>
    <row r="705" spans="1:9">
      <c r="A705" s="27"/>
      <c r="B705" s="27"/>
      <c r="C705" s="27"/>
      <c r="D705" s="104"/>
      <c r="E705" s="106"/>
      <c r="F705" s="106"/>
      <c r="G705" s="105"/>
      <c r="H705" s="106"/>
    </row>
    <row r="706" spans="1:9">
      <c r="A706" s="27"/>
      <c r="B706" s="27"/>
      <c r="C706" s="27"/>
      <c r="D706" s="104"/>
      <c r="E706" s="105"/>
      <c r="F706" s="105"/>
      <c r="G706" s="105"/>
      <c r="H706" s="105"/>
      <c r="I706" s="23"/>
    </row>
    <row r="707" spans="1:9">
      <c r="A707" s="27"/>
      <c r="B707" s="27"/>
      <c r="C707" s="27"/>
      <c r="D707" s="104"/>
      <c r="E707" s="105"/>
      <c r="F707" s="106"/>
      <c r="G707" s="105"/>
      <c r="H707" s="106"/>
    </row>
    <row r="708" spans="1:9">
      <c r="A708" s="27"/>
      <c r="B708" s="27"/>
      <c r="C708" s="27"/>
      <c r="D708" s="104"/>
      <c r="E708" s="105"/>
      <c r="F708" s="106"/>
      <c r="G708" s="105"/>
      <c r="H708" s="106"/>
    </row>
    <row r="709" spans="1:9">
      <c r="A709" s="27"/>
      <c r="B709" s="27"/>
      <c r="C709" s="27"/>
      <c r="D709" s="104"/>
      <c r="E709" s="106"/>
      <c r="F709" s="106"/>
      <c r="G709" s="107"/>
      <c r="H709" s="106"/>
    </row>
    <row r="710" spans="1:9">
      <c r="A710" s="27"/>
      <c r="B710" s="27"/>
      <c r="C710" s="27"/>
      <c r="D710" s="104"/>
      <c r="E710" s="105"/>
      <c r="F710" s="106"/>
      <c r="G710" s="105"/>
      <c r="H710" s="105"/>
    </row>
    <row r="711" spans="1:9">
      <c r="A711" s="27"/>
      <c r="B711" s="27"/>
      <c r="C711" s="27"/>
      <c r="D711" s="104"/>
      <c r="E711" s="105"/>
      <c r="F711" s="105"/>
      <c r="G711" s="105"/>
      <c r="H711" s="105"/>
    </row>
    <row r="712" spans="1:9">
      <c r="A712" s="27"/>
      <c r="B712" s="27"/>
      <c r="C712" s="27"/>
      <c r="D712" s="104"/>
      <c r="E712" s="105"/>
      <c r="F712" s="105"/>
      <c r="G712" s="105"/>
      <c r="H712" s="105"/>
    </row>
    <row r="713" spans="1:9">
      <c r="A713" s="27"/>
      <c r="B713" s="27"/>
      <c r="C713" s="27"/>
      <c r="D713" s="104"/>
      <c r="E713" s="105"/>
      <c r="F713" s="105"/>
      <c r="G713" s="105"/>
      <c r="H713" s="105"/>
    </row>
    <row r="714" spans="1:9">
      <c r="A714" s="27"/>
      <c r="B714" s="27"/>
      <c r="C714" s="27"/>
      <c r="D714" s="104"/>
      <c r="E714" s="105"/>
      <c r="F714" s="105"/>
      <c r="G714" s="105"/>
      <c r="H714" s="105"/>
    </row>
    <row r="715" spans="1:9">
      <c r="A715" s="27"/>
      <c r="B715" s="27"/>
      <c r="C715" s="27"/>
      <c r="D715" s="104"/>
      <c r="E715" s="105"/>
      <c r="F715" s="105"/>
      <c r="G715" s="105"/>
      <c r="H715" s="105"/>
    </row>
    <row r="716" spans="1:9">
      <c r="A716" s="27"/>
      <c r="B716" s="27"/>
      <c r="C716" s="27"/>
      <c r="D716" s="104"/>
      <c r="E716" s="105"/>
      <c r="F716" s="106"/>
      <c r="G716" s="105"/>
      <c r="H716" s="105"/>
    </row>
    <row r="717" spans="1:9">
      <c r="A717" s="27"/>
      <c r="B717" s="27"/>
      <c r="C717" s="27"/>
      <c r="D717" s="104"/>
      <c r="E717" s="105"/>
      <c r="F717" s="106"/>
      <c r="G717" s="105"/>
      <c r="H717" s="105"/>
    </row>
    <row r="718" spans="1:9">
      <c r="A718" s="27"/>
      <c r="B718" s="27"/>
      <c r="C718" s="27"/>
      <c r="D718" s="104"/>
      <c r="E718" s="106"/>
      <c r="F718" s="106"/>
      <c r="G718" s="107"/>
      <c r="H718" s="106"/>
    </row>
    <row r="719" spans="1:9">
      <c r="A719" s="27"/>
      <c r="B719" s="27"/>
      <c r="C719" s="27"/>
      <c r="D719" s="104"/>
      <c r="E719" s="105"/>
      <c r="F719" s="106"/>
      <c r="G719" s="105"/>
      <c r="H719" s="105"/>
    </row>
    <row r="720" spans="1:9">
      <c r="A720" s="27"/>
      <c r="B720" s="27"/>
      <c r="C720" s="27"/>
      <c r="D720" s="104"/>
      <c r="E720" s="105"/>
      <c r="F720" s="106"/>
      <c r="G720" s="105"/>
      <c r="H720" s="105"/>
    </row>
    <row r="721" spans="1:8">
      <c r="A721" s="27"/>
      <c r="B721" s="27"/>
      <c r="C721" s="27"/>
      <c r="D721" s="104"/>
      <c r="E721" s="105"/>
      <c r="F721" s="106"/>
      <c r="G721" s="105"/>
      <c r="H721" s="106"/>
    </row>
    <row r="722" spans="1:8">
      <c r="A722" s="27"/>
      <c r="B722" s="27"/>
      <c r="C722" s="27"/>
      <c r="D722" s="104"/>
      <c r="E722" s="105"/>
      <c r="F722" s="105"/>
      <c r="G722" s="105"/>
      <c r="H722" s="105"/>
    </row>
    <row r="723" spans="1:8">
      <c r="A723" s="27"/>
      <c r="B723" s="27"/>
      <c r="C723" s="27"/>
      <c r="D723" s="104"/>
      <c r="E723" s="105"/>
      <c r="F723" s="106"/>
      <c r="G723" s="105"/>
      <c r="H723" s="105"/>
    </row>
    <row r="724" spans="1:8">
      <c r="A724" s="27"/>
      <c r="B724" s="27"/>
      <c r="C724" s="27"/>
      <c r="D724" s="104"/>
      <c r="E724" s="106"/>
      <c r="F724" s="105"/>
      <c r="G724" s="105"/>
      <c r="H724" s="105"/>
    </row>
    <row r="725" spans="1:8">
      <c r="A725" s="27"/>
      <c r="B725" s="27"/>
      <c r="C725" s="27"/>
      <c r="D725" s="104"/>
      <c r="E725" s="105"/>
      <c r="F725" s="106"/>
      <c r="G725" s="105"/>
      <c r="H725" s="105"/>
    </row>
    <row r="726" spans="1:8">
      <c r="A726" s="27"/>
      <c r="B726" s="27"/>
      <c r="C726" s="27"/>
      <c r="D726" s="104"/>
      <c r="E726" s="106"/>
      <c r="F726" s="106"/>
      <c r="G726" s="107"/>
      <c r="H726" s="106"/>
    </row>
    <row r="727" spans="1:8">
      <c r="A727" s="27"/>
      <c r="B727" s="27"/>
      <c r="C727" s="27"/>
      <c r="D727" s="104"/>
      <c r="E727" s="106"/>
      <c r="F727" s="106"/>
      <c r="G727" s="105"/>
      <c r="H727" s="106"/>
    </row>
    <row r="728" spans="1:8">
      <c r="A728" s="27"/>
      <c r="B728" s="27"/>
      <c r="C728" s="27"/>
      <c r="D728" s="104"/>
      <c r="E728" s="105"/>
      <c r="F728" s="105"/>
      <c r="G728" s="105"/>
      <c r="H728" s="105"/>
    </row>
    <row r="729" spans="1:8">
      <c r="A729" s="27"/>
      <c r="B729" s="27"/>
      <c r="C729" s="27"/>
      <c r="D729" s="104"/>
      <c r="E729" s="105"/>
      <c r="F729" s="106"/>
      <c r="G729" s="105"/>
      <c r="H729" s="106"/>
    </row>
    <row r="730" spans="1:8">
      <c r="A730" s="27"/>
      <c r="B730" s="27"/>
      <c r="C730" s="27"/>
      <c r="D730" s="104"/>
      <c r="E730" s="105"/>
      <c r="F730" s="106"/>
      <c r="G730" s="105"/>
      <c r="H730" s="105"/>
    </row>
    <row r="731" spans="1:8">
      <c r="A731" s="27"/>
      <c r="B731" s="27"/>
      <c r="C731" s="27"/>
      <c r="D731" s="104"/>
      <c r="E731" s="105"/>
      <c r="F731" s="105"/>
      <c r="G731" s="105"/>
      <c r="H731" s="105"/>
    </row>
    <row r="732" spans="1:8">
      <c r="A732" s="27"/>
      <c r="B732" s="27"/>
      <c r="C732" s="27"/>
      <c r="D732" s="104"/>
      <c r="E732" s="105"/>
      <c r="F732" s="106"/>
      <c r="G732" s="105"/>
      <c r="H732" s="105"/>
    </row>
    <row r="733" spans="1:8">
      <c r="A733" s="27"/>
      <c r="B733" s="27"/>
      <c r="C733" s="27"/>
      <c r="D733" s="104"/>
      <c r="E733" s="105"/>
      <c r="F733" s="105"/>
      <c r="G733" s="105"/>
      <c r="H733" s="105"/>
    </row>
    <row r="734" spans="1:8">
      <c r="A734" s="27"/>
      <c r="B734" s="27"/>
      <c r="C734" s="27"/>
      <c r="D734" s="104"/>
      <c r="E734" s="105"/>
      <c r="F734" s="105"/>
      <c r="G734" s="105"/>
      <c r="H734" s="105"/>
    </row>
    <row r="735" spans="1:8">
      <c r="A735" s="27"/>
      <c r="B735" s="27"/>
      <c r="C735" s="27"/>
      <c r="D735" s="104"/>
      <c r="E735" s="105"/>
      <c r="F735" s="106"/>
      <c r="G735" s="105"/>
      <c r="H735" s="105"/>
    </row>
    <row r="736" spans="1:8">
      <c r="A736" s="27"/>
      <c r="B736" s="27"/>
      <c r="C736" s="27"/>
      <c r="D736" s="104"/>
      <c r="E736" s="105"/>
      <c r="F736" s="106"/>
      <c r="G736" s="105"/>
      <c r="H736" s="106"/>
    </row>
    <row r="737" spans="1:9">
      <c r="A737" s="27"/>
      <c r="B737" s="27"/>
      <c r="C737" s="27"/>
      <c r="D737" s="104"/>
      <c r="E737" s="105"/>
      <c r="F737" s="106"/>
      <c r="G737" s="105"/>
      <c r="H737" s="106"/>
    </row>
    <row r="738" spans="1:9">
      <c r="A738" s="27"/>
      <c r="B738" s="27"/>
      <c r="C738" s="27"/>
      <c r="D738" s="104"/>
      <c r="E738" s="105"/>
      <c r="F738" s="106"/>
      <c r="G738" s="105"/>
      <c r="H738" s="106"/>
    </row>
    <row r="739" spans="1:9">
      <c r="A739" s="27"/>
      <c r="B739" s="27"/>
      <c r="C739" s="27"/>
      <c r="D739" s="104"/>
      <c r="E739" s="105"/>
      <c r="F739" s="106"/>
      <c r="G739" s="105"/>
      <c r="H739" s="106"/>
    </row>
    <row r="740" spans="1:9">
      <c r="A740" s="27"/>
      <c r="B740" s="27"/>
      <c r="C740" s="27"/>
      <c r="D740" s="104"/>
      <c r="E740" s="106"/>
      <c r="F740" s="106"/>
      <c r="G740" s="107"/>
      <c r="H740" s="106"/>
    </row>
    <row r="741" spans="1:9">
      <c r="A741" s="27"/>
      <c r="B741" s="27"/>
      <c r="C741" s="27"/>
      <c r="D741" s="104"/>
      <c r="E741" s="106"/>
      <c r="F741" s="106"/>
      <c r="G741" s="107"/>
      <c r="H741" s="106"/>
    </row>
    <row r="742" spans="1:9">
      <c r="A742" s="27"/>
      <c r="B742" s="27"/>
      <c r="C742" s="27"/>
      <c r="D742" s="104"/>
      <c r="E742" s="105"/>
      <c r="F742" s="106"/>
      <c r="G742" s="105"/>
      <c r="H742" s="106"/>
      <c r="I742" s="23"/>
    </row>
    <row r="743" spans="1:9">
      <c r="A743" s="27"/>
      <c r="B743" s="27"/>
      <c r="C743" s="27"/>
      <c r="D743" s="104"/>
      <c r="E743" s="106"/>
      <c r="F743" s="106"/>
      <c r="G743" s="107"/>
      <c r="H743" s="106"/>
    </row>
    <row r="744" spans="1:9">
      <c r="A744" s="27"/>
      <c r="B744" s="27"/>
      <c r="C744" s="27"/>
      <c r="D744" s="104"/>
      <c r="E744" s="105"/>
      <c r="F744" s="106"/>
      <c r="G744" s="105"/>
      <c r="H744" s="106"/>
    </row>
    <row r="745" spans="1:9">
      <c r="A745" s="27"/>
      <c r="B745" s="27"/>
      <c r="C745" s="27"/>
      <c r="D745" s="104"/>
      <c r="E745" s="105"/>
      <c r="F745" s="105"/>
      <c r="G745" s="105"/>
      <c r="H745" s="105"/>
    </row>
    <row r="746" spans="1:9">
      <c r="A746" s="27"/>
      <c r="B746" s="27"/>
      <c r="C746" s="27"/>
      <c r="D746" s="104"/>
      <c r="E746" s="106"/>
      <c r="F746" s="106"/>
      <c r="G746" s="105"/>
      <c r="H746" s="106"/>
    </row>
    <row r="747" spans="1:9">
      <c r="A747" s="27"/>
      <c r="B747" s="27"/>
      <c r="C747" s="27"/>
      <c r="D747" s="104"/>
      <c r="E747" s="105"/>
      <c r="F747" s="106"/>
      <c r="G747" s="105"/>
      <c r="H747" s="106"/>
      <c r="I747" s="23"/>
    </row>
    <row r="748" spans="1:9">
      <c r="A748" s="27"/>
      <c r="B748" s="27"/>
      <c r="C748" s="27"/>
      <c r="D748" s="104"/>
      <c r="E748" s="106"/>
      <c r="F748" s="105"/>
      <c r="G748" s="105"/>
      <c r="H748" s="105"/>
    </row>
    <row r="749" spans="1:9">
      <c r="A749" s="27"/>
      <c r="B749" s="27"/>
      <c r="C749" s="27"/>
      <c r="D749" s="104"/>
      <c r="E749" s="105"/>
      <c r="F749" s="106"/>
      <c r="G749" s="105"/>
      <c r="H749" s="105"/>
    </row>
    <row r="750" spans="1:9">
      <c r="A750" s="27"/>
      <c r="B750" s="27"/>
      <c r="C750" s="27"/>
      <c r="D750" s="104"/>
      <c r="E750" s="105"/>
      <c r="F750" s="106"/>
      <c r="G750" s="105"/>
      <c r="H750" s="106"/>
    </row>
    <row r="751" spans="1:9">
      <c r="A751" s="27"/>
      <c r="B751" s="27"/>
      <c r="C751" s="27"/>
      <c r="D751" s="104"/>
      <c r="E751" s="105"/>
      <c r="F751" s="106"/>
      <c r="G751" s="105"/>
      <c r="H751" s="106"/>
      <c r="I751" s="23"/>
    </row>
    <row r="752" spans="1:9">
      <c r="A752" s="27"/>
      <c r="B752" s="27"/>
      <c r="C752" s="27"/>
      <c r="D752" s="104"/>
      <c r="E752" s="105"/>
      <c r="F752" s="106"/>
      <c r="G752" s="105"/>
      <c r="H752" s="106"/>
    </row>
    <row r="753" spans="1:9">
      <c r="A753" s="27"/>
      <c r="B753" s="27"/>
      <c r="C753" s="27"/>
      <c r="D753" s="104"/>
      <c r="E753" s="105"/>
      <c r="F753" s="106"/>
      <c r="G753" s="105"/>
      <c r="H753" s="105"/>
    </row>
    <row r="754" spans="1:9">
      <c r="A754" s="27"/>
      <c r="B754" s="27"/>
      <c r="C754" s="27"/>
      <c r="D754" s="104"/>
      <c r="E754" s="105"/>
      <c r="F754" s="105"/>
      <c r="G754" s="105"/>
      <c r="H754" s="105"/>
    </row>
    <row r="755" spans="1:9">
      <c r="A755" s="27"/>
      <c r="B755" s="27"/>
      <c r="C755" s="27"/>
      <c r="D755" s="104"/>
      <c r="E755" s="105"/>
      <c r="F755" s="105"/>
      <c r="G755" s="105"/>
      <c r="H755" s="105"/>
      <c r="I755" s="23"/>
    </row>
    <row r="756" spans="1:9">
      <c r="A756" s="27"/>
      <c r="B756" s="27"/>
      <c r="C756" s="27"/>
      <c r="D756" s="104"/>
      <c r="E756" s="105"/>
      <c r="F756" s="105"/>
      <c r="G756" s="105"/>
      <c r="H756" s="105"/>
      <c r="I756" s="23"/>
    </row>
    <row r="757" spans="1:9">
      <c r="A757" s="27"/>
      <c r="B757" s="27"/>
      <c r="C757" s="27"/>
      <c r="D757" s="104"/>
      <c r="E757" s="105"/>
      <c r="F757" s="106"/>
      <c r="G757" s="105"/>
      <c r="H757" s="106"/>
    </row>
    <row r="758" spans="1:9">
      <c r="A758" s="27"/>
      <c r="B758" s="27"/>
      <c r="C758" s="27"/>
      <c r="D758" s="104"/>
      <c r="E758" s="106"/>
      <c r="F758" s="106"/>
      <c r="G758" s="107"/>
      <c r="H758" s="106"/>
    </row>
    <row r="759" spans="1:9">
      <c r="A759" s="27"/>
      <c r="B759" s="27"/>
      <c r="C759" s="27"/>
      <c r="D759" s="104"/>
      <c r="E759" s="105"/>
      <c r="F759" s="106"/>
      <c r="G759" s="105"/>
      <c r="H759" s="106"/>
    </row>
    <row r="760" spans="1:9">
      <c r="A760" s="27"/>
      <c r="B760" s="27"/>
      <c r="C760" s="27"/>
      <c r="D760" s="104"/>
      <c r="E760" s="105"/>
      <c r="F760" s="106"/>
      <c r="G760" s="105"/>
      <c r="H760" s="105"/>
      <c r="I760" s="23"/>
    </row>
    <row r="761" spans="1:9">
      <c r="A761" s="27"/>
      <c r="B761" s="27"/>
      <c r="C761" s="27"/>
      <c r="D761" s="104"/>
      <c r="E761" s="105"/>
      <c r="F761" s="106"/>
      <c r="G761" s="105"/>
      <c r="H761" s="106"/>
    </row>
    <row r="762" spans="1:9">
      <c r="A762" s="27"/>
      <c r="B762" s="27"/>
      <c r="C762" s="27"/>
      <c r="D762" s="104"/>
      <c r="E762" s="105"/>
      <c r="F762" s="105"/>
      <c r="G762" s="105"/>
      <c r="H762" s="105"/>
    </row>
    <row r="763" spans="1:9">
      <c r="A763" s="27"/>
      <c r="B763" s="27"/>
      <c r="C763" s="27"/>
      <c r="D763" s="104"/>
      <c r="E763" s="105"/>
      <c r="F763" s="105"/>
      <c r="G763" s="105"/>
      <c r="H763" s="105"/>
    </row>
    <row r="764" spans="1:9">
      <c r="A764" s="27"/>
      <c r="B764" s="27"/>
      <c r="C764" s="27"/>
      <c r="D764" s="104"/>
      <c r="E764" s="105"/>
      <c r="F764" s="106"/>
      <c r="G764" s="105"/>
      <c r="H764" s="105"/>
    </row>
    <row r="765" spans="1:9">
      <c r="A765" s="27"/>
      <c r="B765" s="27"/>
      <c r="C765" s="27"/>
      <c r="D765" s="104"/>
      <c r="E765" s="105"/>
      <c r="F765" s="106"/>
      <c r="G765" s="105"/>
      <c r="H765" s="105"/>
    </row>
    <row r="766" spans="1:9">
      <c r="A766" s="27"/>
      <c r="B766" s="27"/>
      <c r="C766" s="27"/>
      <c r="D766" s="104"/>
      <c r="E766" s="105"/>
      <c r="F766" s="105"/>
      <c r="G766" s="105"/>
      <c r="H766" s="105"/>
    </row>
    <row r="767" spans="1:9">
      <c r="A767" s="27"/>
      <c r="B767" s="27"/>
      <c r="C767" s="27"/>
      <c r="D767" s="104"/>
      <c r="E767" s="105"/>
      <c r="F767" s="105"/>
      <c r="G767" s="105"/>
      <c r="H767" s="105"/>
    </row>
    <row r="768" spans="1:9">
      <c r="A768" s="27"/>
      <c r="B768" s="27"/>
      <c r="C768" s="27"/>
      <c r="D768" s="104"/>
      <c r="E768" s="105"/>
      <c r="F768" s="106"/>
      <c r="G768" s="105"/>
      <c r="H768" s="105"/>
    </row>
    <row r="769" spans="1:9">
      <c r="A769" s="27"/>
      <c r="B769" s="27"/>
      <c r="C769" s="27"/>
      <c r="D769" s="104"/>
      <c r="E769" s="105"/>
      <c r="F769" s="106"/>
      <c r="G769" s="105"/>
      <c r="H769" s="105"/>
    </row>
    <row r="770" spans="1:9">
      <c r="A770" s="27"/>
      <c r="B770" s="27"/>
      <c r="C770" s="27"/>
      <c r="D770" s="104"/>
      <c r="E770" s="105"/>
      <c r="F770" s="105"/>
      <c r="G770" s="105"/>
      <c r="H770" s="105"/>
    </row>
    <row r="771" spans="1:9">
      <c r="A771" s="27"/>
      <c r="B771" s="27"/>
      <c r="C771" s="27"/>
      <c r="D771" s="104"/>
      <c r="E771" s="105"/>
      <c r="F771" s="105"/>
      <c r="G771" s="105"/>
      <c r="H771" s="105"/>
    </row>
    <row r="772" spans="1:9">
      <c r="A772" s="27"/>
      <c r="B772" s="27"/>
      <c r="C772" s="27"/>
      <c r="D772" s="104"/>
      <c r="E772" s="106"/>
      <c r="F772" s="106"/>
      <c r="G772" s="105"/>
      <c r="H772" s="105"/>
    </row>
    <row r="773" spans="1:9">
      <c r="A773" s="27"/>
      <c r="B773" s="27"/>
      <c r="C773" s="27"/>
      <c r="D773" s="104"/>
      <c r="E773" s="105"/>
      <c r="F773" s="106"/>
      <c r="G773" s="105"/>
      <c r="H773" s="106"/>
    </row>
    <row r="774" spans="1:9">
      <c r="A774" s="27"/>
      <c r="B774" s="27"/>
      <c r="C774" s="27"/>
      <c r="D774" s="104"/>
      <c r="E774" s="105"/>
      <c r="F774" s="105"/>
      <c r="G774" s="105"/>
      <c r="H774" s="105"/>
    </row>
    <row r="775" spans="1:9">
      <c r="A775" s="27"/>
      <c r="B775" s="27"/>
      <c r="C775" s="27"/>
      <c r="D775" s="104"/>
      <c r="E775" s="106"/>
      <c r="F775" s="106"/>
      <c r="G775" s="107"/>
      <c r="H775" s="106"/>
    </row>
    <row r="776" spans="1:9">
      <c r="A776" s="27"/>
      <c r="B776" s="27"/>
      <c r="C776" s="27"/>
      <c r="D776" s="104"/>
      <c r="E776" s="106"/>
      <c r="F776" s="106"/>
      <c r="G776" s="105"/>
      <c r="H776" s="106"/>
    </row>
    <row r="777" spans="1:9">
      <c r="A777" s="27"/>
      <c r="B777" s="27"/>
      <c r="C777" s="27"/>
      <c r="D777" s="104"/>
      <c r="E777" s="106"/>
      <c r="F777" s="106"/>
      <c r="G777" s="107"/>
      <c r="H777" s="105"/>
      <c r="I777" s="23"/>
    </row>
    <row r="778" spans="1:9">
      <c r="A778" s="27"/>
      <c r="B778" s="27"/>
      <c r="C778" s="27"/>
      <c r="D778" s="104"/>
      <c r="E778" s="106"/>
      <c r="F778" s="106"/>
      <c r="G778" s="105"/>
      <c r="H778" s="106"/>
    </row>
    <row r="779" spans="1:9">
      <c r="A779" s="27"/>
      <c r="B779" s="27"/>
      <c r="C779" s="27"/>
      <c r="D779" s="104"/>
      <c r="E779" s="105"/>
      <c r="F779" s="106"/>
      <c r="G779" s="105"/>
      <c r="H779" s="105"/>
    </row>
    <row r="780" spans="1:9">
      <c r="A780" s="27"/>
      <c r="B780" s="27"/>
      <c r="C780" s="27"/>
      <c r="D780" s="104"/>
      <c r="E780" s="105"/>
      <c r="F780" s="106"/>
      <c r="G780" s="105"/>
      <c r="H780" s="106"/>
    </row>
    <row r="781" spans="1:9">
      <c r="A781" s="27"/>
      <c r="B781" s="27"/>
      <c r="C781" s="27"/>
      <c r="D781" s="104"/>
      <c r="E781" s="106"/>
      <c r="F781" s="106"/>
      <c r="G781" s="107"/>
      <c r="H781" s="106"/>
    </row>
    <row r="782" spans="1:9">
      <c r="A782" s="27"/>
      <c r="B782" s="27"/>
      <c r="C782" s="27"/>
      <c r="D782" s="104"/>
      <c r="E782" s="106"/>
      <c r="F782" s="106"/>
      <c r="G782" s="107"/>
      <c r="H782" s="106"/>
    </row>
    <row r="783" spans="1:9">
      <c r="A783" s="27"/>
      <c r="B783" s="27"/>
      <c r="C783" s="27"/>
      <c r="D783" s="104"/>
      <c r="E783" s="105"/>
      <c r="F783" s="105"/>
      <c r="G783" s="105"/>
      <c r="H783" s="105"/>
    </row>
    <row r="784" spans="1:9">
      <c r="A784" s="27"/>
      <c r="B784" s="27"/>
      <c r="C784" s="27"/>
      <c r="D784" s="104"/>
      <c r="E784" s="105"/>
      <c r="F784" s="105"/>
      <c r="G784" s="105"/>
      <c r="H784" s="105"/>
    </row>
    <row r="785" spans="1:9">
      <c r="A785" s="27"/>
      <c r="B785" s="27"/>
      <c r="C785" s="27"/>
      <c r="D785" s="104"/>
      <c r="E785" s="105"/>
      <c r="F785" s="106"/>
      <c r="G785" s="105"/>
      <c r="H785" s="105"/>
    </row>
    <row r="786" spans="1:9">
      <c r="A786" s="27"/>
      <c r="B786" s="27"/>
      <c r="C786" s="27"/>
      <c r="D786" s="104"/>
      <c r="E786" s="105"/>
      <c r="F786" s="105"/>
      <c r="G786" s="105"/>
      <c r="H786" s="105"/>
    </row>
    <row r="787" spans="1:9">
      <c r="A787" s="27"/>
      <c r="B787" s="27"/>
      <c r="C787" s="27"/>
      <c r="D787" s="104"/>
      <c r="E787" s="105"/>
      <c r="F787" s="105"/>
      <c r="G787" s="105"/>
      <c r="H787" s="105"/>
    </row>
    <row r="788" spans="1:9">
      <c r="A788" s="27"/>
      <c r="B788" s="27"/>
      <c r="C788" s="27"/>
      <c r="D788" s="104"/>
      <c r="E788" s="106"/>
      <c r="F788" s="106"/>
      <c r="G788" s="105"/>
      <c r="H788" s="106"/>
    </row>
    <row r="789" spans="1:9">
      <c r="A789" s="27"/>
      <c r="B789" s="27"/>
      <c r="C789" s="27"/>
      <c r="D789" s="104"/>
      <c r="E789" s="106"/>
      <c r="F789" s="106"/>
      <c r="G789" s="107"/>
      <c r="H789" s="106"/>
    </row>
    <row r="790" spans="1:9">
      <c r="A790" s="27"/>
      <c r="B790" s="27"/>
      <c r="C790" s="27"/>
      <c r="D790" s="104"/>
      <c r="E790" s="105"/>
      <c r="F790" s="106"/>
      <c r="G790" s="105"/>
      <c r="H790" s="105"/>
    </row>
    <row r="791" spans="1:9">
      <c r="A791" s="27"/>
      <c r="B791" s="27"/>
      <c r="C791" s="27"/>
      <c r="D791" s="104"/>
      <c r="E791" s="105"/>
      <c r="F791" s="105"/>
      <c r="G791" s="105"/>
      <c r="H791" s="105"/>
    </row>
    <row r="792" spans="1:9">
      <c r="A792" s="27"/>
      <c r="B792" s="27"/>
      <c r="C792" s="27"/>
      <c r="D792" s="104"/>
      <c r="E792" s="105"/>
      <c r="F792" s="106"/>
      <c r="G792" s="105"/>
      <c r="H792" s="105"/>
    </row>
    <row r="793" spans="1:9">
      <c r="A793" s="27"/>
      <c r="B793" s="27"/>
      <c r="C793" s="27"/>
      <c r="D793" s="104"/>
      <c r="E793" s="105"/>
      <c r="F793" s="105"/>
      <c r="G793" s="105"/>
      <c r="H793" s="105"/>
    </row>
    <row r="794" spans="1:9">
      <c r="A794" s="27"/>
      <c r="B794" s="27"/>
      <c r="C794" s="27"/>
      <c r="D794" s="104"/>
      <c r="E794" s="105"/>
      <c r="F794" s="106"/>
      <c r="G794" s="105"/>
      <c r="H794" s="105"/>
      <c r="I794" s="23"/>
    </row>
    <row r="795" spans="1:9">
      <c r="A795" s="27"/>
      <c r="B795" s="27"/>
      <c r="C795" s="27"/>
      <c r="D795" s="104"/>
      <c r="E795" s="105"/>
      <c r="F795" s="105"/>
      <c r="G795" s="105"/>
      <c r="H795" s="105"/>
    </row>
    <row r="796" spans="1:9">
      <c r="A796" s="27"/>
      <c r="B796" s="27"/>
      <c r="C796" s="27"/>
      <c r="D796" s="104"/>
      <c r="E796" s="105"/>
      <c r="F796" s="105"/>
      <c r="G796" s="105"/>
      <c r="H796" s="105"/>
    </row>
    <row r="797" spans="1:9">
      <c r="A797" s="27"/>
      <c r="B797" s="27"/>
      <c r="C797" s="27"/>
      <c r="D797" s="104"/>
      <c r="E797" s="105"/>
      <c r="F797" s="105"/>
      <c r="G797" s="105"/>
      <c r="H797" s="105"/>
    </row>
    <row r="798" spans="1:9">
      <c r="A798" s="27"/>
      <c r="B798" s="27"/>
      <c r="C798" s="27"/>
      <c r="D798" s="104"/>
      <c r="E798" s="105"/>
      <c r="F798" s="106"/>
      <c r="G798" s="105"/>
      <c r="H798" s="105"/>
    </row>
    <row r="799" spans="1:9">
      <c r="A799" s="27"/>
      <c r="B799" s="27"/>
      <c r="C799" s="27"/>
      <c r="D799" s="104"/>
      <c r="E799" s="106"/>
      <c r="F799" s="106"/>
      <c r="G799" s="107"/>
      <c r="H799" s="106"/>
    </row>
    <row r="800" spans="1:9">
      <c r="A800" s="27"/>
      <c r="B800" s="27"/>
      <c r="C800" s="27"/>
      <c r="D800" s="104"/>
      <c r="E800" s="105"/>
      <c r="F800" s="105"/>
      <c r="G800" s="105"/>
      <c r="H800" s="105"/>
    </row>
    <row r="801" spans="1:9">
      <c r="A801" s="27"/>
      <c r="B801" s="27"/>
      <c r="C801" s="27"/>
      <c r="D801" s="104"/>
      <c r="E801" s="105"/>
      <c r="F801" s="105"/>
      <c r="G801" s="105"/>
      <c r="H801" s="105"/>
    </row>
    <row r="802" spans="1:9">
      <c r="A802" s="27"/>
      <c r="B802" s="27"/>
      <c r="C802" s="27"/>
      <c r="D802" s="104"/>
      <c r="E802" s="106"/>
      <c r="F802" s="106"/>
      <c r="G802" s="105"/>
      <c r="H802" s="105"/>
    </row>
    <row r="803" spans="1:9">
      <c r="A803" s="27"/>
      <c r="B803" s="27"/>
      <c r="C803" s="27"/>
      <c r="D803" s="104"/>
      <c r="E803" s="106"/>
      <c r="F803" s="106"/>
      <c r="G803" s="107"/>
      <c r="H803" s="106"/>
    </row>
    <row r="804" spans="1:9">
      <c r="A804" s="27"/>
      <c r="B804" s="27"/>
      <c r="C804" s="27"/>
      <c r="D804" s="104"/>
      <c r="E804" s="105"/>
      <c r="F804" s="106"/>
      <c r="G804" s="105"/>
      <c r="H804" s="106"/>
    </row>
    <row r="805" spans="1:9">
      <c r="A805" s="27"/>
      <c r="B805" s="27"/>
      <c r="C805" s="27"/>
      <c r="D805" s="104"/>
      <c r="E805" s="105"/>
      <c r="F805" s="106"/>
      <c r="G805" s="105"/>
      <c r="H805" s="105"/>
    </row>
    <row r="806" spans="1:9">
      <c r="A806" s="27"/>
      <c r="B806" s="27"/>
      <c r="C806" s="27"/>
      <c r="D806" s="104"/>
      <c r="E806" s="106"/>
      <c r="F806" s="106"/>
      <c r="G806" s="105"/>
      <c r="H806" s="106"/>
    </row>
    <row r="807" spans="1:9">
      <c r="A807" s="27"/>
      <c r="B807" s="27"/>
      <c r="C807" s="27"/>
      <c r="D807" s="104"/>
      <c r="E807" s="106"/>
      <c r="F807" s="106"/>
      <c r="G807" s="107"/>
      <c r="H807" s="106"/>
    </row>
    <row r="808" spans="1:9">
      <c r="A808" s="27"/>
      <c r="B808" s="27"/>
      <c r="C808" s="27"/>
      <c r="D808" s="104"/>
      <c r="E808" s="105"/>
      <c r="F808" s="106"/>
      <c r="G808" s="105"/>
      <c r="H808" s="106"/>
    </row>
    <row r="809" spans="1:9">
      <c r="A809" s="27"/>
      <c r="B809" s="27"/>
      <c r="C809" s="27"/>
      <c r="D809" s="104"/>
      <c r="E809" s="105"/>
      <c r="F809" s="105"/>
      <c r="G809" s="105"/>
      <c r="H809" s="105"/>
    </row>
    <row r="810" spans="1:9">
      <c r="A810" s="27"/>
      <c r="B810" s="27"/>
      <c r="C810" s="27"/>
      <c r="D810" s="104"/>
      <c r="E810" s="105"/>
      <c r="F810" s="105"/>
      <c r="G810" s="105"/>
      <c r="H810" s="105"/>
    </row>
    <row r="811" spans="1:9">
      <c r="A811" s="27"/>
      <c r="B811" s="27"/>
      <c r="C811" s="27"/>
      <c r="D811" s="104"/>
      <c r="E811" s="106"/>
      <c r="F811" s="105"/>
      <c r="G811" s="105"/>
      <c r="H811" s="105"/>
    </row>
    <row r="812" spans="1:9">
      <c r="A812" s="27"/>
      <c r="B812" s="27"/>
      <c r="C812" s="27"/>
      <c r="D812" s="104"/>
      <c r="E812" s="105"/>
      <c r="F812" s="105"/>
      <c r="G812" s="105"/>
      <c r="H812" s="105"/>
    </row>
    <row r="813" spans="1:9">
      <c r="A813" s="27"/>
      <c r="B813" s="27"/>
      <c r="C813" s="27"/>
      <c r="D813" s="104"/>
      <c r="E813" s="105"/>
      <c r="F813" s="106"/>
      <c r="G813" s="105"/>
      <c r="H813" s="105"/>
      <c r="I813" s="23"/>
    </row>
    <row r="814" spans="1:9">
      <c r="A814" s="27"/>
      <c r="B814" s="27"/>
      <c r="C814" s="27"/>
      <c r="D814" s="104"/>
      <c r="E814" s="105"/>
      <c r="F814" s="106"/>
      <c r="G814" s="105"/>
      <c r="H814" s="106"/>
    </row>
    <row r="815" spans="1:9">
      <c r="A815" s="27"/>
      <c r="B815" s="27"/>
      <c r="C815" s="27"/>
      <c r="D815" s="104"/>
      <c r="E815" s="106"/>
      <c r="F815" s="106"/>
      <c r="G815" s="105"/>
      <c r="H815" s="105"/>
    </row>
    <row r="816" spans="1:9">
      <c r="A816" s="27"/>
      <c r="B816" s="27"/>
      <c r="C816" s="27"/>
      <c r="D816" s="104"/>
      <c r="E816" s="105"/>
      <c r="F816" s="105"/>
      <c r="G816" s="105"/>
      <c r="H816" s="105"/>
      <c r="I816" s="23"/>
    </row>
    <row r="817" spans="1:9">
      <c r="A817" s="27"/>
      <c r="B817" s="27"/>
      <c r="C817" s="27"/>
      <c r="D817" s="104"/>
      <c r="E817" s="105"/>
      <c r="F817" s="105"/>
      <c r="G817" s="105"/>
      <c r="H817" s="105"/>
    </row>
    <row r="818" spans="1:9">
      <c r="A818" s="27"/>
      <c r="B818" s="27"/>
      <c r="C818" s="27"/>
      <c r="D818" s="104"/>
      <c r="E818" s="105"/>
      <c r="F818" s="105"/>
      <c r="G818" s="105"/>
      <c r="H818" s="105"/>
    </row>
    <row r="819" spans="1:9">
      <c r="A819" s="27"/>
      <c r="B819" s="27"/>
      <c r="C819" s="27"/>
      <c r="D819" s="104"/>
      <c r="E819" s="105"/>
      <c r="F819" s="106"/>
      <c r="G819" s="105"/>
      <c r="H819" s="105"/>
    </row>
    <row r="820" spans="1:9">
      <c r="A820" s="27"/>
      <c r="B820" s="27"/>
      <c r="C820" s="27"/>
      <c r="D820" s="104"/>
      <c r="E820" s="106"/>
      <c r="F820" s="105"/>
      <c r="G820" s="107"/>
      <c r="H820" s="105"/>
    </row>
    <row r="821" spans="1:9">
      <c r="A821" s="27"/>
      <c r="B821" s="27"/>
      <c r="C821" s="27"/>
      <c r="D821" s="104"/>
      <c r="E821" s="105"/>
      <c r="F821" s="106"/>
      <c r="G821" s="105"/>
      <c r="H821" s="105"/>
      <c r="I821" s="23"/>
    </row>
    <row r="822" spans="1:9">
      <c r="A822" s="27"/>
      <c r="B822" s="27"/>
      <c r="C822" s="27"/>
      <c r="D822" s="104"/>
      <c r="E822" s="105"/>
      <c r="F822" s="105"/>
      <c r="G822" s="105"/>
      <c r="H822" s="105"/>
    </row>
    <row r="823" spans="1:9">
      <c r="A823" s="27"/>
      <c r="B823" s="27"/>
      <c r="C823" s="27"/>
      <c r="D823" s="104"/>
      <c r="E823" s="106"/>
      <c r="F823" s="106"/>
      <c r="G823" s="105"/>
      <c r="H823" s="105"/>
    </row>
    <row r="824" spans="1:9">
      <c r="A824" s="27"/>
      <c r="B824" s="27"/>
      <c r="C824" s="27"/>
      <c r="D824" s="104"/>
      <c r="E824" s="105"/>
      <c r="F824" s="105"/>
      <c r="G824" s="105"/>
      <c r="H824" s="105"/>
    </row>
    <row r="825" spans="1:9">
      <c r="A825" s="27"/>
      <c r="B825" s="27"/>
      <c r="C825" s="27"/>
      <c r="D825" s="104"/>
      <c r="E825" s="105"/>
      <c r="F825" s="106"/>
      <c r="G825" s="105"/>
      <c r="H825" s="105"/>
    </row>
    <row r="826" spans="1:9">
      <c r="A826" s="27"/>
      <c r="B826" s="27"/>
      <c r="C826" s="27"/>
      <c r="D826" s="104"/>
      <c r="E826" s="106"/>
      <c r="F826" s="106"/>
      <c r="G826" s="105"/>
      <c r="H826" s="106"/>
    </row>
    <row r="827" spans="1:9">
      <c r="A827" s="27"/>
      <c r="B827" s="27"/>
      <c r="C827" s="27"/>
      <c r="D827" s="104"/>
      <c r="E827" s="105"/>
      <c r="F827" s="105"/>
      <c r="G827" s="105"/>
      <c r="H827" s="105"/>
    </row>
    <row r="828" spans="1:9">
      <c r="A828" s="27"/>
      <c r="B828" s="27"/>
      <c r="C828" s="27"/>
      <c r="D828" s="104"/>
      <c r="E828" s="105"/>
      <c r="F828" s="105"/>
      <c r="G828" s="105"/>
      <c r="H828" s="105"/>
    </row>
    <row r="829" spans="1:9">
      <c r="A829" s="27"/>
      <c r="B829" s="27"/>
      <c r="C829" s="27"/>
      <c r="D829" s="104"/>
      <c r="E829" s="105"/>
      <c r="F829" s="105"/>
      <c r="G829" s="105"/>
      <c r="H829" s="105"/>
    </row>
    <row r="830" spans="1:9">
      <c r="A830" s="27"/>
      <c r="B830" s="27"/>
      <c r="C830" s="27"/>
      <c r="D830" s="104"/>
      <c r="E830" s="105"/>
      <c r="F830" s="106"/>
      <c r="G830" s="105"/>
      <c r="H830" s="105"/>
    </row>
    <row r="831" spans="1:9">
      <c r="A831" s="27"/>
      <c r="B831" s="27"/>
      <c r="C831" s="27"/>
      <c r="D831" s="104"/>
      <c r="E831" s="105"/>
      <c r="F831" s="105"/>
      <c r="G831" s="105"/>
      <c r="H831" s="105"/>
    </row>
    <row r="832" spans="1:9">
      <c r="A832" s="27"/>
      <c r="B832" s="27"/>
      <c r="C832" s="27"/>
      <c r="D832" s="104"/>
      <c r="E832" s="105"/>
      <c r="F832" s="106"/>
      <c r="G832" s="105"/>
      <c r="H832" s="105"/>
    </row>
    <row r="833" spans="1:8">
      <c r="A833" s="27"/>
      <c r="B833" s="27"/>
      <c r="C833" s="27"/>
      <c r="D833" s="104"/>
      <c r="E833" s="105"/>
      <c r="F833" s="105"/>
      <c r="G833" s="105"/>
      <c r="H833" s="105"/>
    </row>
    <row r="834" spans="1:8">
      <c r="A834" s="27"/>
      <c r="B834" s="27"/>
      <c r="C834" s="27"/>
      <c r="D834" s="104"/>
      <c r="E834" s="105"/>
      <c r="F834" s="106"/>
      <c r="G834" s="105"/>
      <c r="H834" s="105"/>
    </row>
    <row r="835" spans="1:8">
      <c r="A835" s="27"/>
      <c r="B835" s="27"/>
      <c r="C835" s="27"/>
      <c r="D835" s="104"/>
      <c r="E835" s="105"/>
      <c r="F835" s="105"/>
      <c r="G835" s="105"/>
      <c r="H835" s="105"/>
    </row>
    <row r="836" spans="1:8">
      <c r="A836" s="27"/>
      <c r="B836" s="27"/>
      <c r="C836" s="27"/>
      <c r="D836" s="104"/>
      <c r="E836" s="105"/>
      <c r="F836" s="106"/>
      <c r="G836" s="105"/>
      <c r="H836" s="106"/>
    </row>
    <row r="837" spans="1:8">
      <c r="A837" s="27"/>
      <c r="B837" s="27"/>
      <c r="C837" s="27"/>
      <c r="D837" s="104"/>
      <c r="E837" s="105"/>
      <c r="F837" s="105"/>
      <c r="G837" s="105"/>
      <c r="H837" s="105"/>
    </row>
    <row r="838" spans="1:8">
      <c r="A838" s="27"/>
      <c r="B838" s="27"/>
      <c r="C838" s="27"/>
      <c r="D838" s="104"/>
      <c r="E838" s="105"/>
      <c r="F838" s="106"/>
      <c r="G838" s="105"/>
      <c r="H838" s="105"/>
    </row>
    <row r="839" spans="1:8">
      <c r="A839" s="27"/>
      <c r="B839" s="27"/>
      <c r="C839" s="27"/>
      <c r="D839" s="104"/>
      <c r="E839" s="105"/>
      <c r="F839" s="106"/>
      <c r="G839" s="105"/>
      <c r="H839" s="105"/>
    </row>
    <row r="840" spans="1:8">
      <c r="A840" s="27"/>
      <c r="B840" s="27"/>
      <c r="C840" s="27"/>
      <c r="D840" s="104"/>
      <c r="E840" s="105"/>
      <c r="F840" s="106"/>
      <c r="G840" s="105"/>
      <c r="H840" s="106"/>
    </row>
    <row r="841" spans="1:8">
      <c r="A841" s="27"/>
      <c r="B841" s="27"/>
      <c r="C841" s="27"/>
      <c r="D841" s="104"/>
      <c r="E841" s="105"/>
      <c r="F841" s="106"/>
      <c r="G841" s="105"/>
      <c r="H841" s="106"/>
    </row>
    <row r="842" spans="1:8">
      <c r="A842" s="27"/>
      <c r="B842" s="27"/>
      <c r="C842" s="27"/>
      <c r="D842" s="104"/>
      <c r="E842" s="105"/>
      <c r="F842" s="105"/>
      <c r="G842" s="105"/>
      <c r="H842" s="105"/>
    </row>
    <row r="843" spans="1:8">
      <c r="A843" s="27"/>
      <c r="B843" s="27"/>
      <c r="C843" s="27"/>
      <c r="D843" s="104"/>
      <c r="E843" s="105"/>
      <c r="F843" s="106"/>
      <c r="G843" s="105"/>
      <c r="H843" s="105"/>
    </row>
    <row r="844" spans="1:8">
      <c r="A844" s="27"/>
      <c r="B844" s="27"/>
      <c r="C844" s="27"/>
      <c r="D844" s="104"/>
      <c r="E844" s="105"/>
      <c r="F844" s="105"/>
      <c r="G844" s="105"/>
      <c r="H844" s="105"/>
    </row>
    <row r="845" spans="1:8">
      <c r="A845" s="27"/>
      <c r="B845" s="27"/>
      <c r="C845" s="27"/>
      <c r="D845" s="104"/>
      <c r="E845" s="106"/>
      <c r="F845" s="106"/>
      <c r="G845" s="107"/>
      <c r="H845" s="106"/>
    </row>
    <row r="846" spans="1:8">
      <c r="A846" s="27"/>
      <c r="B846" s="27"/>
      <c r="C846" s="27"/>
      <c r="D846" s="104"/>
      <c r="E846" s="105"/>
      <c r="F846" s="106"/>
      <c r="G846" s="105"/>
      <c r="H846" s="105"/>
    </row>
    <row r="847" spans="1:8">
      <c r="A847" s="27"/>
      <c r="B847" s="27"/>
      <c r="C847" s="27"/>
      <c r="D847" s="104"/>
      <c r="E847" s="105"/>
      <c r="F847" s="106"/>
      <c r="G847" s="105"/>
      <c r="H847" s="105"/>
    </row>
    <row r="848" spans="1:8">
      <c r="A848" s="27"/>
      <c r="B848" s="27"/>
      <c r="C848" s="27"/>
      <c r="D848" s="104"/>
      <c r="E848" s="106"/>
      <c r="F848" s="106"/>
      <c r="G848" s="105"/>
      <c r="H848" s="105"/>
    </row>
    <row r="849" spans="1:9">
      <c r="A849" s="27"/>
      <c r="B849" s="27"/>
      <c r="C849" s="27"/>
      <c r="D849" s="104"/>
      <c r="E849" s="105"/>
      <c r="F849" s="106"/>
      <c r="G849" s="105"/>
      <c r="H849" s="105"/>
    </row>
    <row r="850" spans="1:9">
      <c r="A850" s="27"/>
      <c r="B850" s="27"/>
      <c r="C850" s="27"/>
      <c r="D850" s="104"/>
      <c r="E850" s="106"/>
      <c r="F850" s="106"/>
      <c r="G850" s="107"/>
      <c r="H850" s="106"/>
    </row>
    <row r="851" spans="1:9">
      <c r="A851" s="27"/>
      <c r="B851" s="27"/>
      <c r="C851" s="27"/>
      <c r="D851" s="104"/>
      <c r="E851" s="106"/>
      <c r="F851" s="106"/>
      <c r="G851" s="105"/>
      <c r="H851" s="105"/>
    </row>
    <row r="852" spans="1:9">
      <c r="A852" s="27"/>
      <c r="B852" s="27"/>
      <c r="C852" s="27"/>
      <c r="D852" s="104"/>
      <c r="E852" s="106"/>
      <c r="F852" s="106"/>
      <c r="G852" s="107"/>
      <c r="H852" s="106"/>
    </row>
    <row r="853" spans="1:9">
      <c r="A853" s="27"/>
      <c r="B853" s="27"/>
      <c r="C853" s="27"/>
      <c r="D853" s="104"/>
      <c r="E853" s="106"/>
      <c r="F853" s="106"/>
      <c r="G853" s="105"/>
      <c r="H853" s="106"/>
      <c r="I853" s="23"/>
    </row>
    <row r="854" spans="1:9">
      <c r="A854" s="27"/>
      <c r="B854" s="27"/>
      <c r="C854" s="27"/>
      <c r="D854" s="104"/>
      <c r="E854" s="106"/>
      <c r="F854" s="106"/>
      <c r="G854" s="107"/>
      <c r="H854" s="106"/>
      <c r="I854" s="23"/>
    </row>
    <row r="855" spans="1:9">
      <c r="A855" s="27"/>
      <c r="B855" s="27"/>
      <c r="C855" s="27"/>
      <c r="D855" s="104"/>
      <c r="E855" s="105"/>
      <c r="F855" s="106"/>
      <c r="G855" s="105"/>
      <c r="H855" s="106"/>
    </row>
    <row r="856" spans="1:9">
      <c r="A856" s="27"/>
      <c r="B856" s="27"/>
      <c r="C856" s="27"/>
      <c r="D856" s="104"/>
      <c r="E856" s="106"/>
      <c r="F856" s="106"/>
      <c r="G856" s="105"/>
      <c r="H856" s="106"/>
    </row>
    <row r="857" spans="1:9">
      <c r="A857" s="27"/>
      <c r="B857" s="27"/>
      <c r="C857" s="27"/>
      <c r="D857" s="104"/>
      <c r="E857" s="105"/>
      <c r="F857" s="105"/>
      <c r="G857" s="105"/>
      <c r="H857" s="105"/>
    </row>
    <row r="858" spans="1:9">
      <c r="A858" s="27"/>
      <c r="B858" s="27"/>
      <c r="C858" s="27"/>
      <c r="D858" s="104"/>
      <c r="E858" s="106"/>
      <c r="F858" s="106"/>
      <c r="G858" s="107"/>
      <c r="H858" s="106"/>
    </row>
    <row r="859" spans="1:9">
      <c r="A859" s="27"/>
      <c r="B859" s="27"/>
      <c r="C859" s="27"/>
      <c r="D859" s="104"/>
      <c r="E859" s="105"/>
      <c r="F859" s="106"/>
      <c r="G859" s="105"/>
      <c r="H859" s="106"/>
      <c r="I859" s="23"/>
    </row>
    <row r="860" spans="1:9">
      <c r="A860" s="27"/>
      <c r="B860" s="27"/>
      <c r="C860" s="27"/>
      <c r="D860" s="104"/>
      <c r="E860" s="106"/>
      <c r="F860" s="106"/>
      <c r="G860" s="107"/>
      <c r="H860" s="106"/>
    </row>
    <row r="861" spans="1:9">
      <c r="A861" s="27"/>
      <c r="B861" s="27"/>
      <c r="C861" s="27"/>
      <c r="D861" s="104"/>
      <c r="E861" s="105"/>
      <c r="F861" s="106"/>
      <c r="G861" s="105"/>
      <c r="H861" s="106"/>
    </row>
    <row r="862" spans="1:9">
      <c r="A862" s="27"/>
      <c r="B862" s="27"/>
      <c r="C862" s="27"/>
      <c r="D862" s="104"/>
      <c r="E862" s="106"/>
      <c r="F862" s="106"/>
      <c r="G862" s="105"/>
      <c r="H862" s="106"/>
    </row>
    <row r="863" spans="1:9">
      <c r="A863" s="27"/>
      <c r="B863" s="27"/>
      <c r="C863" s="27"/>
      <c r="D863" s="104"/>
      <c r="E863" s="105"/>
      <c r="F863" s="106"/>
      <c r="G863" s="105"/>
      <c r="H863" s="106"/>
    </row>
    <row r="864" spans="1:9">
      <c r="A864" s="27"/>
      <c r="B864" s="27"/>
      <c r="C864" s="27"/>
      <c r="D864" s="104"/>
      <c r="E864" s="105"/>
      <c r="F864" s="106"/>
      <c r="G864" s="105"/>
      <c r="H864" s="105"/>
    </row>
    <row r="865" spans="1:9">
      <c r="A865" s="27"/>
      <c r="B865" s="27"/>
      <c r="C865" s="27"/>
      <c r="D865" s="104"/>
      <c r="E865" s="105"/>
      <c r="F865" s="106"/>
      <c r="G865" s="105"/>
      <c r="H865" s="105"/>
    </row>
    <row r="866" spans="1:9">
      <c r="A866" s="27"/>
      <c r="B866" s="27"/>
      <c r="C866" s="27"/>
      <c r="D866" s="104"/>
      <c r="E866" s="105"/>
      <c r="F866" s="106"/>
      <c r="G866" s="105"/>
      <c r="H866" s="105"/>
    </row>
    <row r="867" spans="1:9">
      <c r="A867" s="27"/>
      <c r="B867" s="27"/>
      <c r="C867" s="27"/>
      <c r="D867" s="104"/>
      <c r="E867" s="105"/>
      <c r="F867" s="105"/>
      <c r="G867" s="105"/>
      <c r="H867" s="105"/>
    </row>
    <row r="868" spans="1:9">
      <c r="A868" s="27"/>
      <c r="B868" s="27"/>
      <c r="C868" s="27"/>
      <c r="D868" s="104"/>
      <c r="E868" s="105"/>
      <c r="F868" s="106"/>
      <c r="G868" s="105"/>
      <c r="H868" s="105"/>
    </row>
    <row r="869" spans="1:9">
      <c r="A869" s="27"/>
      <c r="B869" s="27"/>
      <c r="C869" s="27"/>
      <c r="D869" s="104"/>
      <c r="E869" s="105"/>
      <c r="F869" s="106"/>
      <c r="G869" s="105"/>
      <c r="H869" s="106"/>
      <c r="I869" s="23"/>
    </row>
    <row r="870" spans="1:9">
      <c r="A870" s="27"/>
      <c r="B870" s="27"/>
      <c r="C870" s="27"/>
      <c r="D870" s="104"/>
      <c r="E870" s="105"/>
      <c r="F870" s="106"/>
      <c r="G870" s="105"/>
      <c r="H870" s="105"/>
    </row>
    <row r="871" spans="1:9">
      <c r="A871" s="27"/>
      <c r="B871" s="27"/>
      <c r="C871" s="27"/>
      <c r="D871" s="104"/>
      <c r="E871" s="106"/>
      <c r="F871" s="106"/>
      <c r="G871" s="105"/>
      <c r="H871" s="106"/>
    </row>
    <row r="872" spans="1:9">
      <c r="A872" s="27"/>
      <c r="B872" s="27"/>
      <c r="C872" s="27"/>
      <c r="D872" s="104"/>
      <c r="E872" s="105"/>
      <c r="F872" s="106"/>
      <c r="G872" s="105"/>
      <c r="H872" s="106"/>
      <c r="I872" s="23"/>
    </row>
    <row r="873" spans="1:9">
      <c r="A873" s="27"/>
      <c r="B873" s="27"/>
      <c r="C873" s="27"/>
      <c r="D873" s="104"/>
      <c r="E873" s="105"/>
      <c r="F873" s="106"/>
      <c r="G873" s="105"/>
      <c r="H873" s="105"/>
    </row>
    <row r="874" spans="1:9">
      <c r="A874" s="27"/>
      <c r="B874" s="27"/>
      <c r="C874" s="27"/>
      <c r="D874" s="104"/>
      <c r="E874" s="106"/>
      <c r="F874" s="106"/>
      <c r="G874" s="105"/>
      <c r="H874" s="105"/>
    </row>
    <row r="875" spans="1:9">
      <c r="A875" s="27"/>
      <c r="B875" s="27"/>
      <c r="C875" s="27"/>
      <c r="D875" s="104"/>
      <c r="E875" s="106"/>
      <c r="F875" s="106"/>
      <c r="G875" s="107"/>
      <c r="H875" s="106"/>
    </row>
    <row r="876" spans="1:9">
      <c r="A876" s="27"/>
      <c r="B876" s="27"/>
      <c r="C876" s="27"/>
      <c r="D876" s="104"/>
      <c r="E876" s="105"/>
      <c r="F876" s="106"/>
      <c r="G876" s="105"/>
      <c r="H876" s="105"/>
      <c r="I876" s="23"/>
    </row>
    <row r="877" spans="1:9">
      <c r="A877" s="27"/>
      <c r="B877" s="27"/>
      <c r="C877" s="27"/>
      <c r="D877" s="104"/>
      <c r="E877" s="105"/>
      <c r="F877" s="106"/>
      <c r="G877" s="105"/>
      <c r="H877" s="105"/>
    </row>
    <row r="878" spans="1:9">
      <c r="A878" s="27"/>
      <c r="B878" s="27"/>
      <c r="C878" s="27"/>
      <c r="D878" s="104"/>
      <c r="E878" s="105"/>
      <c r="F878" s="105"/>
      <c r="G878" s="105"/>
      <c r="H878" s="105"/>
    </row>
    <row r="879" spans="1:9">
      <c r="A879" s="27"/>
      <c r="B879" s="27"/>
      <c r="C879" s="27"/>
      <c r="D879" s="104"/>
      <c r="E879" s="105"/>
      <c r="F879" s="106"/>
      <c r="G879" s="105"/>
      <c r="H879" s="105"/>
    </row>
    <row r="880" spans="1:9">
      <c r="A880" s="27"/>
      <c r="B880" s="27"/>
      <c r="C880" s="27"/>
      <c r="D880" s="104"/>
      <c r="E880" s="105"/>
      <c r="F880" s="106"/>
      <c r="G880" s="105"/>
      <c r="H880" s="105"/>
    </row>
    <row r="881" spans="1:9">
      <c r="A881" s="27"/>
      <c r="B881" s="27"/>
      <c r="C881" s="27"/>
      <c r="D881" s="104"/>
      <c r="E881" s="106"/>
      <c r="F881" s="106"/>
      <c r="G881" s="105"/>
      <c r="H881" s="106"/>
    </row>
    <row r="882" spans="1:9">
      <c r="A882" s="27"/>
      <c r="B882" s="27"/>
      <c r="C882" s="27"/>
      <c r="D882" s="104"/>
      <c r="E882" s="105"/>
      <c r="F882" s="105"/>
      <c r="G882" s="105"/>
      <c r="H882" s="105"/>
    </row>
    <row r="883" spans="1:9">
      <c r="A883" s="27"/>
      <c r="B883" s="27"/>
      <c r="C883" s="27"/>
      <c r="D883" s="104"/>
      <c r="E883" s="105"/>
      <c r="F883" s="106"/>
      <c r="G883" s="105"/>
      <c r="H883" s="106"/>
    </row>
    <row r="884" spans="1:9">
      <c r="A884" s="27"/>
      <c r="B884" s="27"/>
      <c r="C884" s="27"/>
      <c r="D884" s="104"/>
      <c r="E884" s="105"/>
      <c r="F884" s="106"/>
      <c r="G884" s="105"/>
      <c r="H884" s="106"/>
    </row>
    <row r="885" spans="1:9">
      <c r="A885" s="27"/>
      <c r="B885" s="27"/>
      <c r="C885" s="27"/>
      <c r="D885" s="104"/>
      <c r="E885" s="105"/>
      <c r="F885" s="106"/>
      <c r="G885" s="105"/>
      <c r="H885" s="106"/>
    </row>
    <row r="886" spans="1:9">
      <c r="A886" s="27"/>
      <c r="B886" s="27"/>
      <c r="C886" s="27"/>
      <c r="D886" s="104"/>
      <c r="E886" s="105"/>
      <c r="F886" s="106"/>
      <c r="G886" s="105"/>
      <c r="H886" s="106"/>
    </row>
    <row r="887" spans="1:9">
      <c r="A887" s="27"/>
      <c r="B887" s="27"/>
      <c r="C887" s="27"/>
      <c r="D887" s="104"/>
      <c r="E887" s="105"/>
      <c r="F887" s="106"/>
      <c r="G887" s="105"/>
      <c r="H887" s="106"/>
      <c r="I887" s="23"/>
    </row>
    <row r="888" spans="1:9">
      <c r="A888" s="27"/>
      <c r="B888" s="27"/>
      <c r="C888" s="27"/>
      <c r="D888" s="104"/>
      <c r="E888" s="105"/>
      <c r="F888" s="106"/>
      <c r="G888" s="105"/>
      <c r="H888" s="106"/>
    </row>
    <row r="889" spans="1:9">
      <c r="A889" s="27"/>
      <c r="B889" s="27"/>
      <c r="C889" s="27"/>
      <c r="D889" s="104"/>
      <c r="E889" s="105"/>
      <c r="F889" s="106"/>
      <c r="G889" s="105"/>
      <c r="H889" s="105"/>
    </row>
    <row r="890" spans="1:9">
      <c r="A890" s="27"/>
      <c r="B890" s="27"/>
      <c r="C890" s="27"/>
      <c r="D890" s="104"/>
      <c r="E890" s="106"/>
      <c r="F890" s="106"/>
      <c r="G890" s="107"/>
      <c r="H890" s="105"/>
    </row>
    <row r="891" spans="1:9">
      <c r="A891" s="27"/>
      <c r="B891" s="27"/>
      <c r="C891" s="27"/>
      <c r="D891" s="104"/>
      <c r="E891" s="105"/>
      <c r="F891" s="106"/>
      <c r="G891" s="105"/>
      <c r="H891" s="105"/>
    </row>
    <row r="892" spans="1:9">
      <c r="A892" s="27"/>
      <c r="B892" s="27"/>
      <c r="C892" s="27"/>
      <c r="D892" s="104"/>
      <c r="E892" s="105"/>
      <c r="F892" s="105"/>
      <c r="G892" s="105"/>
      <c r="H892" s="105"/>
      <c r="I892" s="23"/>
    </row>
    <row r="893" spans="1:9">
      <c r="A893" s="27"/>
      <c r="B893" s="27"/>
      <c r="C893" s="27"/>
      <c r="D893" s="104"/>
      <c r="E893" s="106"/>
      <c r="F893" s="106"/>
      <c r="G893" s="105"/>
      <c r="H893" s="105"/>
    </row>
    <row r="894" spans="1:9">
      <c r="A894" s="27"/>
      <c r="B894" s="27"/>
      <c r="C894" s="27"/>
      <c r="D894" s="104"/>
      <c r="E894" s="105"/>
      <c r="F894" s="106"/>
      <c r="G894" s="105"/>
      <c r="H894" s="106"/>
    </row>
    <row r="895" spans="1:9">
      <c r="A895" s="27"/>
      <c r="B895" s="27"/>
      <c r="C895" s="27"/>
      <c r="D895" s="104"/>
      <c r="E895" s="105"/>
      <c r="F895" s="106"/>
      <c r="G895" s="105"/>
      <c r="H895" s="105"/>
    </row>
    <row r="896" spans="1:9">
      <c r="A896" s="27"/>
      <c r="B896" s="27"/>
      <c r="C896" s="27"/>
      <c r="D896" s="104"/>
      <c r="E896" s="105"/>
      <c r="F896" s="105"/>
      <c r="G896" s="105"/>
      <c r="H896" s="105"/>
    </row>
    <row r="897" spans="1:9">
      <c r="A897" s="27"/>
      <c r="B897" s="27"/>
      <c r="C897" s="27"/>
      <c r="D897" s="104"/>
      <c r="E897" s="105"/>
      <c r="F897" s="105"/>
      <c r="G897" s="105"/>
      <c r="H897" s="105"/>
    </row>
    <row r="898" spans="1:9">
      <c r="A898" s="27"/>
      <c r="B898" s="27"/>
      <c r="C898" s="27"/>
      <c r="D898" s="104"/>
      <c r="E898" s="105"/>
      <c r="F898" s="106"/>
      <c r="G898" s="105"/>
      <c r="H898" s="106"/>
    </row>
    <row r="899" spans="1:9">
      <c r="A899" s="27"/>
      <c r="B899" s="27"/>
      <c r="C899" s="27"/>
      <c r="D899" s="104"/>
      <c r="E899" s="105"/>
      <c r="F899" s="105"/>
      <c r="G899" s="105"/>
      <c r="H899" s="105"/>
    </row>
    <row r="900" spans="1:9">
      <c r="A900" s="27"/>
      <c r="B900" s="27"/>
      <c r="C900" s="27"/>
      <c r="D900" s="104"/>
      <c r="E900" s="105"/>
      <c r="F900" s="106"/>
      <c r="G900" s="105"/>
      <c r="H900" s="105"/>
    </row>
    <row r="901" spans="1:9">
      <c r="A901" s="27"/>
      <c r="B901" s="27"/>
      <c r="C901" s="27"/>
      <c r="D901" s="104"/>
      <c r="E901" s="105"/>
      <c r="F901" s="106"/>
      <c r="G901" s="105"/>
      <c r="H901" s="105"/>
    </row>
    <row r="902" spans="1:9">
      <c r="A902" s="27"/>
      <c r="B902" s="27"/>
      <c r="C902" s="27"/>
      <c r="D902" s="104"/>
      <c r="E902" s="105"/>
      <c r="F902" s="106"/>
      <c r="G902" s="105"/>
      <c r="H902" s="106"/>
    </row>
    <row r="903" spans="1:9">
      <c r="A903" s="27"/>
      <c r="B903" s="27"/>
      <c r="C903" s="27"/>
      <c r="D903" s="104"/>
      <c r="E903" s="105"/>
      <c r="F903" s="106"/>
      <c r="G903" s="105"/>
      <c r="H903" s="106"/>
    </row>
    <row r="904" spans="1:9">
      <c r="A904" s="27"/>
      <c r="B904" s="27"/>
      <c r="C904" s="27"/>
      <c r="D904" s="104"/>
      <c r="E904" s="106"/>
      <c r="F904" s="106"/>
      <c r="G904" s="107"/>
      <c r="H904" s="105"/>
    </row>
    <row r="905" spans="1:9">
      <c r="A905" s="27"/>
      <c r="B905" s="27"/>
      <c r="C905" s="27"/>
      <c r="D905" s="104"/>
      <c r="E905" s="105"/>
      <c r="F905" s="105"/>
      <c r="G905" s="105"/>
      <c r="H905" s="105"/>
    </row>
    <row r="906" spans="1:9">
      <c r="A906" s="27"/>
      <c r="B906" s="27"/>
      <c r="C906" s="27"/>
      <c r="D906" s="104"/>
      <c r="E906" s="105"/>
      <c r="F906" s="106"/>
      <c r="G906" s="105"/>
      <c r="H906" s="106"/>
    </row>
    <row r="907" spans="1:9">
      <c r="A907" s="27"/>
      <c r="B907" s="27"/>
      <c r="C907" s="27"/>
      <c r="D907" s="104"/>
      <c r="E907" s="105"/>
      <c r="F907" s="106"/>
      <c r="G907" s="105"/>
      <c r="H907" s="106"/>
    </row>
    <row r="908" spans="1:9">
      <c r="A908" s="27"/>
      <c r="B908" s="27"/>
      <c r="C908" s="27"/>
      <c r="D908" s="104"/>
      <c r="E908" s="106"/>
      <c r="F908" s="106"/>
      <c r="G908" s="107"/>
      <c r="H908" s="106"/>
    </row>
    <row r="909" spans="1:9">
      <c r="A909" s="27"/>
      <c r="B909" s="27"/>
      <c r="C909" s="27"/>
      <c r="D909" s="104"/>
      <c r="E909" s="105"/>
      <c r="F909" s="105"/>
      <c r="G909" s="105"/>
      <c r="H909" s="105"/>
      <c r="I909" s="23"/>
    </row>
    <row r="910" spans="1:9">
      <c r="A910" s="27"/>
      <c r="B910" s="27"/>
      <c r="C910" s="27"/>
      <c r="D910" s="104"/>
      <c r="E910" s="106"/>
      <c r="F910" s="106"/>
      <c r="G910" s="105"/>
      <c r="H910" s="106"/>
    </row>
    <row r="911" spans="1:9">
      <c r="A911" s="27"/>
      <c r="B911" s="27"/>
      <c r="C911" s="27"/>
      <c r="D911" s="104"/>
      <c r="E911" s="105"/>
      <c r="F911" s="106"/>
      <c r="G911" s="105"/>
      <c r="H911" s="105"/>
      <c r="I911" s="23"/>
    </row>
    <row r="912" spans="1:9">
      <c r="A912" s="27"/>
      <c r="B912" s="27"/>
      <c r="C912" s="27"/>
      <c r="D912" s="104"/>
      <c r="E912" s="105"/>
      <c r="F912" s="106"/>
      <c r="G912" s="105"/>
      <c r="H912" s="106"/>
      <c r="I912" s="23"/>
    </row>
    <row r="913" spans="1:9">
      <c r="A913" s="27"/>
      <c r="B913" s="27"/>
      <c r="C913" s="27"/>
      <c r="D913" s="104"/>
      <c r="E913" s="105"/>
      <c r="F913" s="105"/>
      <c r="G913" s="105"/>
      <c r="H913" s="105"/>
    </row>
    <row r="914" spans="1:9">
      <c r="A914" s="27"/>
      <c r="B914" s="27"/>
      <c r="C914" s="27"/>
      <c r="D914" s="104"/>
      <c r="E914" s="105"/>
      <c r="F914" s="105"/>
      <c r="G914" s="105"/>
      <c r="H914" s="105"/>
    </row>
    <row r="915" spans="1:9">
      <c r="A915" s="27"/>
      <c r="B915" s="27"/>
      <c r="C915" s="27"/>
      <c r="D915" s="104"/>
      <c r="E915" s="105"/>
      <c r="F915" s="106"/>
      <c r="G915" s="105"/>
      <c r="H915" s="105"/>
    </row>
    <row r="916" spans="1:9">
      <c r="A916" s="27"/>
      <c r="B916" s="27"/>
      <c r="C916" s="27"/>
      <c r="D916" s="104"/>
      <c r="E916" s="106"/>
      <c r="F916" s="106"/>
      <c r="G916" s="107"/>
      <c r="H916" s="106"/>
    </row>
    <row r="917" spans="1:9">
      <c r="A917" s="27"/>
      <c r="B917" s="27"/>
      <c r="C917" s="27"/>
      <c r="D917" s="104"/>
      <c r="E917" s="105"/>
      <c r="F917" s="106"/>
      <c r="G917" s="105"/>
      <c r="H917" s="105"/>
    </row>
    <row r="918" spans="1:9">
      <c r="A918" s="27"/>
      <c r="B918" s="27"/>
      <c r="C918" s="27"/>
      <c r="D918" s="104"/>
      <c r="E918" s="105"/>
      <c r="F918" s="105"/>
      <c r="G918" s="105"/>
      <c r="H918" s="105"/>
    </row>
    <row r="919" spans="1:9">
      <c r="A919" s="27"/>
      <c r="B919" s="27"/>
      <c r="C919" s="27"/>
      <c r="D919" s="104"/>
      <c r="E919" s="106"/>
      <c r="F919" s="106"/>
      <c r="G919" s="105"/>
      <c r="H919" s="106"/>
    </row>
    <row r="920" spans="1:9">
      <c r="A920" s="27"/>
      <c r="B920" s="27"/>
      <c r="C920" s="27"/>
      <c r="D920" s="104"/>
      <c r="E920" s="105"/>
      <c r="F920" s="105"/>
      <c r="G920" s="105"/>
      <c r="H920" s="105"/>
    </row>
    <row r="921" spans="1:9">
      <c r="A921" s="27"/>
      <c r="B921" s="27"/>
      <c r="C921" s="27"/>
      <c r="D921" s="104"/>
      <c r="E921" s="105"/>
      <c r="F921" s="106"/>
      <c r="G921" s="105"/>
      <c r="H921" s="106"/>
    </row>
    <row r="922" spans="1:9">
      <c r="A922" s="27"/>
      <c r="B922" s="27"/>
      <c r="C922" s="27"/>
      <c r="D922" s="104"/>
      <c r="E922" s="105"/>
      <c r="F922" s="106"/>
      <c r="G922" s="105"/>
      <c r="H922" s="105"/>
    </row>
    <row r="923" spans="1:9">
      <c r="A923" s="27"/>
      <c r="B923" s="27"/>
      <c r="C923" s="27"/>
      <c r="D923" s="104"/>
      <c r="E923" s="105"/>
      <c r="F923" s="106"/>
      <c r="G923" s="105"/>
      <c r="H923" s="106"/>
    </row>
    <row r="924" spans="1:9">
      <c r="A924" s="27"/>
      <c r="B924" s="27"/>
      <c r="C924" s="27"/>
      <c r="D924" s="104"/>
      <c r="E924" s="106"/>
      <c r="F924" s="105"/>
      <c r="G924" s="105"/>
      <c r="H924" s="105"/>
    </row>
    <row r="925" spans="1:9">
      <c r="A925" s="27"/>
      <c r="B925" s="27"/>
      <c r="C925" s="27"/>
      <c r="D925" s="104"/>
      <c r="E925" s="105"/>
      <c r="F925" s="105"/>
      <c r="G925" s="105"/>
      <c r="H925" s="105"/>
    </row>
    <row r="926" spans="1:9">
      <c r="A926" s="27"/>
      <c r="B926" s="27"/>
      <c r="C926" s="27"/>
      <c r="D926" s="104"/>
      <c r="E926" s="105"/>
      <c r="F926" s="106"/>
      <c r="G926" s="105"/>
      <c r="H926" s="106"/>
      <c r="I926" s="23"/>
    </row>
    <row r="927" spans="1:9">
      <c r="A927" s="27"/>
      <c r="B927" s="27"/>
      <c r="C927" s="27"/>
      <c r="D927" s="104"/>
      <c r="E927" s="105"/>
      <c r="F927" s="105"/>
      <c r="G927" s="105"/>
      <c r="H927" s="105"/>
    </row>
    <row r="928" spans="1:9">
      <c r="A928" s="27"/>
      <c r="B928" s="27"/>
      <c r="C928" s="27"/>
      <c r="D928" s="104"/>
      <c r="E928" s="105"/>
      <c r="F928" s="105"/>
      <c r="G928" s="105"/>
      <c r="H928" s="105"/>
    </row>
    <row r="929" spans="1:9">
      <c r="A929" s="27"/>
      <c r="B929" s="27"/>
      <c r="C929" s="27"/>
      <c r="D929" s="104"/>
      <c r="E929" s="105"/>
      <c r="F929" s="105"/>
      <c r="G929" s="105"/>
      <c r="H929" s="105"/>
    </row>
    <row r="930" spans="1:9">
      <c r="A930" s="27"/>
      <c r="B930" s="27"/>
      <c r="C930" s="27"/>
      <c r="D930" s="104"/>
      <c r="E930" s="105"/>
      <c r="F930" s="106"/>
      <c r="G930" s="105"/>
      <c r="H930" s="105"/>
    </row>
    <row r="931" spans="1:9">
      <c r="A931" s="27"/>
      <c r="B931" s="27"/>
      <c r="C931" s="27"/>
      <c r="D931" s="104"/>
      <c r="E931" s="105"/>
      <c r="F931" s="106"/>
      <c r="G931" s="105"/>
      <c r="H931" s="106"/>
    </row>
    <row r="932" spans="1:9">
      <c r="A932" s="27"/>
      <c r="B932" s="27"/>
      <c r="C932" s="27"/>
      <c r="D932" s="104"/>
      <c r="E932" s="105"/>
      <c r="F932" s="106"/>
      <c r="G932" s="105"/>
      <c r="H932" s="105"/>
    </row>
    <row r="933" spans="1:9">
      <c r="A933" s="27"/>
      <c r="B933" s="27"/>
      <c r="C933" s="27"/>
      <c r="D933" s="104"/>
      <c r="E933" s="105"/>
      <c r="F933" s="105"/>
      <c r="G933" s="105"/>
      <c r="H933" s="105"/>
    </row>
    <row r="934" spans="1:9">
      <c r="A934" s="27"/>
      <c r="B934" s="27"/>
      <c r="C934" s="27"/>
      <c r="D934" s="104"/>
      <c r="E934" s="105"/>
      <c r="F934" s="106"/>
      <c r="G934" s="105"/>
      <c r="H934" s="105"/>
    </row>
    <row r="935" spans="1:9">
      <c r="A935" s="27"/>
      <c r="B935" s="27"/>
      <c r="C935" s="27"/>
      <c r="D935" s="104"/>
      <c r="E935" s="106"/>
      <c r="F935" s="106"/>
      <c r="G935" s="107"/>
      <c r="H935" s="106"/>
    </row>
    <row r="936" spans="1:9">
      <c r="A936" s="27"/>
      <c r="B936" s="27"/>
      <c r="C936" s="27"/>
      <c r="D936" s="104"/>
      <c r="E936" s="105"/>
      <c r="F936" s="106"/>
      <c r="G936" s="105"/>
      <c r="H936" s="105"/>
    </row>
    <row r="937" spans="1:9">
      <c r="A937" s="27"/>
      <c r="B937" s="27"/>
      <c r="C937" s="27"/>
      <c r="D937" s="104"/>
      <c r="E937" s="105"/>
      <c r="F937" s="106"/>
      <c r="G937" s="105"/>
      <c r="H937" s="105"/>
    </row>
    <row r="938" spans="1:9">
      <c r="A938" s="27"/>
      <c r="B938" s="27"/>
      <c r="C938" s="27"/>
      <c r="D938" s="104"/>
      <c r="E938" s="105"/>
      <c r="F938" s="106"/>
      <c r="G938" s="105"/>
      <c r="H938" s="106"/>
    </row>
    <row r="939" spans="1:9">
      <c r="A939" s="27"/>
      <c r="B939" s="27"/>
      <c r="C939" s="27"/>
      <c r="D939" s="104"/>
      <c r="E939" s="106"/>
      <c r="F939" s="106"/>
      <c r="G939" s="105"/>
      <c r="H939" s="106"/>
    </row>
    <row r="940" spans="1:9">
      <c r="A940" s="27"/>
      <c r="B940" s="27"/>
      <c r="C940" s="27"/>
      <c r="D940" s="104"/>
      <c r="E940" s="106"/>
      <c r="F940" s="106"/>
      <c r="G940" s="105"/>
      <c r="H940" s="106"/>
    </row>
    <row r="941" spans="1:9">
      <c r="A941" s="27"/>
      <c r="B941" s="27"/>
      <c r="C941" s="27"/>
      <c r="D941" s="104"/>
      <c r="E941" s="105"/>
      <c r="F941" s="105"/>
      <c r="G941" s="105"/>
      <c r="H941" s="105"/>
    </row>
    <row r="942" spans="1:9">
      <c r="A942" s="27"/>
      <c r="B942" s="27"/>
      <c r="C942" s="27"/>
      <c r="D942" s="104"/>
      <c r="E942" s="105"/>
      <c r="F942" s="105"/>
      <c r="G942" s="105"/>
      <c r="H942" s="105"/>
    </row>
    <row r="943" spans="1:9">
      <c r="A943" s="27"/>
      <c r="B943" s="27"/>
      <c r="C943" s="27"/>
      <c r="D943" s="104"/>
      <c r="E943" s="105"/>
      <c r="F943" s="106"/>
      <c r="G943" s="105"/>
      <c r="H943" s="106"/>
    </row>
    <row r="944" spans="1:9">
      <c r="A944" s="27"/>
      <c r="B944" s="27"/>
      <c r="C944" s="27"/>
      <c r="D944" s="104"/>
      <c r="E944" s="105"/>
      <c r="F944" s="106"/>
      <c r="G944" s="105"/>
      <c r="H944" s="105"/>
      <c r="I944" s="23"/>
    </row>
    <row r="945" spans="1:9">
      <c r="A945" s="27"/>
      <c r="B945" s="27"/>
      <c r="C945" s="27"/>
      <c r="D945" s="104"/>
      <c r="E945" s="106"/>
      <c r="F945" s="106"/>
      <c r="G945" s="105"/>
      <c r="H945" s="106"/>
    </row>
    <row r="946" spans="1:9">
      <c r="A946" s="27"/>
      <c r="B946" s="27"/>
      <c r="C946" s="27"/>
      <c r="D946" s="104"/>
      <c r="E946" s="105"/>
      <c r="F946" s="106"/>
      <c r="G946" s="105"/>
      <c r="H946" s="106"/>
    </row>
    <row r="947" spans="1:9">
      <c r="A947" s="27"/>
      <c r="B947" s="27"/>
      <c r="C947" s="27"/>
      <c r="D947" s="104"/>
      <c r="E947" s="105"/>
      <c r="F947" s="106"/>
      <c r="G947" s="105"/>
      <c r="H947" s="105"/>
    </row>
    <row r="948" spans="1:9">
      <c r="A948" s="27"/>
      <c r="B948" s="27"/>
      <c r="C948" s="27"/>
      <c r="D948" s="104"/>
      <c r="E948" s="105"/>
      <c r="F948" s="105"/>
      <c r="G948" s="105"/>
      <c r="H948" s="105"/>
    </row>
    <row r="949" spans="1:9">
      <c r="A949" s="27"/>
      <c r="B949" s="27"/>
      <c r="C949" s="27"/>
      <c r="D949" s="104"/>
      <c r="E949" s="106"/>
      <c r="F949" s="106"/>
      <c r="G949" s="107"/>
      <c r="H949" s="106"/>
    </row>
    <row r="950" spans="1:9">
      <c r="A950" s="27"/>
      <c r="B950" s="27"/>
      <c r="C950" s="27"/>
      <c r="D950" s="104"/>
      <c r="E950" s="106"/>
      <c r="F950" s="106"/>
      <c r="G950" s="107"/>
      <c r="H950" s="106"/>
      <c r="I950" s="23"/>
    </row>
    <row r="951" spans="1:9">
      <c r="A951" s="27"/>
      <c r="B951" s="27"/>
      <c r="C951" s="27"/>
      <c r="D951" s="104"/>
      <c r="E951" s="105"/>
      <c r="F951" s="105"/>
      <c r="G951" s="105"/>
      <c r="H951" s="105"/>
    </row>
    <row r="952" spans="1:9">
      <c r="A952" s="27"/>
      <c r="B952" s="27"/>
      <c r="C952" s="27"/>
      <c r="D952" s="104"/>
      <c r="E952" s="105"/>
      <c r="F952" s="106"/>
      <c r="G952" s="105"/>
      <c r="H952" s="105"/>
    </row>
    <row r="953" spans="1:9">
      <c r="A953" s="27"/>
      <c r="B953" s="27"/>
      <c r="C953" s="27"/>
      <c r="D953" s="104"/>
      <c r="E953" s="105"/>
      <c r="F953" s="106"/>
      <c r="G953" s="105"/>
      <c r="H953" s="106"/>
      <c r="I953" s="23"/>
    </row>
    <row r="954" spans="1:9">
      <c r="A954" s="27"/>
      <c r="B954" s="27"/>
      <c r="C954" s="27"/>
      <c r="D954" s="104"/>
      <c r="E954" s="105"/>
      <c r="F954" s="106"/>
      <c r="G954" s="105"/>
      <c r="H954" s="106"/>
    </row>
    <row r="955" spans="1:9">
      <c r="A955" s="27"/>
      <c r="B955" s="27"/>
      <c r="C955" s="27"/>
      <c r="D955" s="104"/>
      <c r="E955" s="106"/>
      <c r="F955" s="105"/>
      <c r="G955" s="105"/>
      <c r="H955" s="105"/>
    </row>
    <row r="956" spans="1:9">
      <c r="A956" s="27"/>
      <c r="B956" s="27"/>
      <c r="C956" s="27"/>
      <c r="D956" s="104"/>
      <c r="E956" s="105"/>
      <c r="F956" s="106"/>
      <c r="G956" s="105"/>
      <c r="H956" s="105"/>
      <c r="I956" s="23"/>
    </row>
    <row r="957" spans="1:9">
      <c r="A957" s="27"/>
      <c r="B957" s="27"/>
      <c r="C957" s="27"/>
      <c r="D957" s="104"/>
      <c r="E957" s="105"/>
      <c r="F957" s="105"/>
      <c r="G957" s="105"/>
      <c r="H957" s="105"/>
    </row>
    <row r="958" spans="1:9">
      <c r="A958" s="27"/>
      <c r="B958" s="27"/>
      <c r="C958" s="27"/>
      <c r="D958" s="104"/>
      <c r="E958" s="105"/>
      <c r="F958" s="105"/>
      <c r="G958" s="105"/>
      <c r="H958" s="105"/>
      <c r="I958" s="23"/>
    </row>
    <row r="959" spans="1:9">
      <c r="A959" s="27"/>
      <c r="B959" s="27"/>
      <c r="C959" s="27"/>
      <c r="D959" s="104"/>
      <c r="E959" s="105"/>
      <c r="F959" s="106"/>
      <c r="G959" s="105"/>
      <c r="H959" s="105"/>
    </row>
    <row r="960" spans="1:9">
      <c r="A960" s="27"/>
      <c r="B960" s="27"/>
      <c r="C960" s="27"/>
      <c r="D960" s="104"/>
      <c r="E960" s="105"/>
      <c r="F960" s="106"/>
      <c r="G960" s="105"/>
      <c r="H960" s="105"/>
    </row>
    <row r="961" spans="1:8">
      <c r="A961" s="27"/>
      <c r="B961" s="27"/>
      <c r="C961" s="27"/>
      <c r="D961" s="104"/>
      <c r="E961" s="106"/>
      <c r="F961" s="106"/>
      <c r="G961" s="105"/>
      <c r="H961" s="106"/>
    </row>
    <row r="962" spans="1:8">
      <c r="A962" s="27"/>
      <c r="B962" s="27"/>
      <c r="C962" s="27"/>
      <c r="D962" s="104"/>
      <c r="E962" s="106"/>
      <c r="F962" s="106"/>
      <c r="G962" s="107"/>
      <c r="H962" s="106"/>
    </row>
    <row r="963" spans="1:8">
      <c r="A963" s="27"/>
      <c r="B963" s="27"/>
      <c r="C963" s="27"/>
      <c r="D963" s="104"/>
      <c r="E963" s="105"/>
      <c r="F963" s="106"/>
      <c r="G963" s="105"/>
      <c r="H963" s="105"/>
    </row>
    <row r="964" spans="1:8">
      <c r="A964" s="27"/>
      <c r="B964" s="27"/>
      <c r="C964" s="27"/>
      <c r="D964" s="104"/>
      <c r="E964" s="105"/>
      <c r="F964" s="106"/>
      <c r="G964" s="105"/>
      <c r="H964" s="105"/>
    </row>
    <row r="965" spans="1:8">
      <c r="A965" s="27"/>
      <c r="B965" s="27"/>
      <c r="C965" s="27"/>
      <c r="D965" s="104"/>
      <c r="E965" s="105"/>
      <c r="F965" s="106"/>
      <c r="G965" s="105"/>
      <c r="H965" s="106"/>
    </row>
    <row r="966" spans="1:8">
      <c r="A966" s="27"/>
      <c r="B966" s="27"/>
      <c r="C966" s="27"/>
      <c r="D966" s="104"/>
      <c r="E966" s="106"/>
      <c r="F966" s="106"/>
      <c r="G966" s="105"/>
      <c r="H966" s="106"/>
    </row>
    <row r="967" spans="1:8">
      <c r="A967" s="27"/>
      <c r="B967" s="27"/>
      <c r="C967" s="27"/>
      <c r="D967" s="104"/>
      <c r="E967" s="106"/>
      <c r="F967" s="106"/>
      <c r="G967" s="105"/>
      <c r="H967" s="106"/>
    </row>
    <row r="968" spans="1:8">
      <c r="A968" s="27"/>
      <c r="B968" s="27"/>
      <c r="C968" s="27"/>
      <c r="D968" s="104"/>
      <c r="E968" s="105"/>
      <c r="F968" s="105"/>
      <c r="G968" s="105"/>
      <c r="H968" s="105"/>
    </row>
    <row r="969" spans="1:8">
      <c r="A969" s="27"/>
      <c r="B969" s="27"/>
      <c r="C969" s="27"/>
      <c r="D969" s="104"/>
      <c r="E969" s="105"/>
      <c r="F969" s="105"/>
      <c r="G969" s="105"/>
      <c r="H969" s="105"/>
    </row>
    <row r="970" spans="1:8">
      <c r="A970" s="27"/>
      <c r="B970" s="27"/>
      <c r="C970" s="27"/>
      <c r="D970" s="104"/>
      <c r="E970" s="106"/>
      <c r="F970" s="106"/>
      <c r="G970" s="105"/>
      <c r="H970" s="106"/>
    </row>
    <row r="971" spans="1:8">
      <c r="A971" s="27"/>
      <c r="B971" s="27"/>
      <c r="C971" s="27"/>
      <c r="D971" s="104"/>
      <c r="E971" s="105"/>
      <c r="F971" s="105"/>
      <c r="G971" s="105"/>
      <c r="H971" s="105"/>
    </row>
    <row r="972" spans="1:8">
      <c r="A972" s="27"/>
      <c r="B972" s="27"/>
      <c r="C972" s="27"/>
      <c r="D972" s="104"/>
      <c r="E972" s="106"/>
      <c r="F972" s="106"/>
      <c r="G972" s="107"/>
      <c r="H972" s="106"/>
    </row>
    <row r="973" spans="1:8">
      <c r="A973" s="27"/>
      <c r="B973" s="27"/>
      <c r="C973" s="27"/>
      <c r="D973" s="104"/>
      <c r="E973" s="106"/>
      <c r="F973" s="106"/>
      <c r="G973" s="105"/>
      <c r="H973" s="105"/>
    </row>
    <row r="974" spans="1:8">
      <c r="A974" s="27"/>
      <c r="B974" s="27"/>
      <c r="C974" s="27"/>
      <c r="D974" s="104"/>
      <c r="E974" s="105"/>
      <c r="F974" s="106"/>
      <c r="G974" s="105"/>
      <c r="H974" s="105"/>
    </row>
    <row r="975" spans="1:8">
      <c r="A975" s="27"/>
      <c r="B975" s="27"/>
      <c r="C975" s="27"/>
      <c r="D975" s="104"/>
      <c r="E975" s="106"/>
      <c r="F975" s="106"/>
      <c r="G975" s="105"/>
      <c r="H975" s="105"/>
    </row>
    <row r="976" spans="1:8">
      <c r="A976" s="27"/>
      <c r="B976" s="27"/>
      <c r="C976" s="27"/>
      <c r="D976" s="104"/>
      <c r="E976" s="105"/>
      <c r="F976" s="106"/>
      <c r="G976" s="105"/>
      <c r="H976" s="106"/>
    </row>
    <row r="977" spans="1:9">
      <c r="A977" s="27"/>
      <c r="B977" s="27"/>
      <c r="C977" s="27"/>
      <c r="D977" s="104"/>
      <c r="E977" s="105"/>
      <c r="F977" s="106"/>
      <c r="G977" s="105"/>
      <c r="H977" s="105"/>
      <c r="I977" s="23"/>
    </row>
    <row r="978" spans="1:9">
      <c r="A978" s="27"/>
      <c r="B978" s="27"/>
      <c r="C978" s="27"/>
      <c r="D978" s="104"/>
      <c r="E978" s="106"/>
      <c r="F978" s="106"/>
      <c r="G978" s="107"/>
      <c r="H978" s="106"/>
      <c r="I978" s="23"/>
    </row>
    <row r="979" spans="1:9">
      <c r="A979" s="27"/>
      <c r="B979" s="27"/>
      <c r="C979" s="27"/>
      <c r="D979" s="104"/>
      <c r="E979" s="105"/>
      <c r="F979" s="106"/>
      <c r="G979" s="105"/>
      <c r="H979" s="106"/>
    </row>
    <row r="980" spans="1:9">
      <c r="A980" s="27"/>
      <c r="B980" s="27"/>
      <c r="C980" s="27"/>
      <c r="D980" s="104"/>
      <c r="E980" s="105"/>
      <c r="F980" s="106"/>
      <c r="G980" s="105"/>
      <c r="H980" s="105"/>
    </row>
    <row r="981" spans="1:9">
      <c r="A981" s="27"/>
      <c r="B981" s="27"/>
      <c r="C981" s="27"/>
      <c r="D981" s="104"/>
      <c r="E981" s="106"/>
      <c r="F981" s="106"/>
      <c r="G981" s="105"/>
      <c r="H981" s="106"/>
    </row>
    <row r="982" spans="1:9">
      <c r="A982" s="27"/>
      <c r="B982" s="27"/>
      <c r="C982" s="27"/>
      <c r="D982" s="104"/>
      <c r="E982" s="105"/>
      <c r="F982" s="106"/>
      <c r="G982" s="105"/>
      <c r="H982" s="105"/>
    </row>
    <row r="983" spans="1:9">
      <c r="A983" s="27"/>
      <c r="B983" s="27"/>
      <c r="C983" s="27"/>
      <c r="D983" s="104"/>
      <c r="E983" s="105"/>
      <c r="F983" s="106"/>
      <c r="G983" s="105"/>
      <c r="H983" s="106"/>
    </row>
    <row r="984" spans="1:9">
      <c r="A984" s="27"/>
      <c r="B984" s="27"/>
      <c r="C984" s="27"/>
      <c r="D984" s="104"/>
      <c r="E984" s="105"/>
      <c r="F984" s="106"/>
      <c r="G984" s="105"/>
      <c r="H984" s="106"/>
    </row>
    <row r="985" spans="1:9">
      <c r="A985" s="27"/>
      <c r="B985" s="27"/>
      <c r="C985" s="27"/>
      <c r="D985" s="104"/>
      <c r="E985" s="106"/>
      <c r="F985" s="106"/>
      <c r="G985" s="107"/>
      <c r="H985" s="106"/>
    </row>
    <row r="986" spans="1:9">
      <c r="A986" s="27"/>
      <c r="B986" s="27"/>
      <c r="C986" s="27"/>
      <c r="D986" s="104"/>
      <c r="E986" s="106"/>
      <c r="F986" s="105"/>
      <c r="G986" s="107"/>
      <c r="H986" s="105"/>
    </row>
    <row r="987" spans="1:9">
      <c r="A987" s="27"/>
      <c r="B987" s="27"/>
      <c r="C987" s="27"/>
      <c r="D987" s="104"/>
      <c r="E987" s="105"/>
      <c r="F987" s="106"/>
      <c r="G987" s="105"/>
      <c r="H987" s="106"/>
    </row>
    <row r="988" spans="1:9">
      <c r="A988" s="27"/>
      <c r="B988" s="27"/>
      <c r="C988" s="27"/>
      <c r="D988" s="104"/>
      <c r="E988" s="105"/>
      <c r="F988" s="106"/>
      <c r="G988" s="105"/>
      <c r="H988" s="106"/>
    </row>
    <row r="989" spans="1:9">
      <c r="A989" s="27"/>
      <c r="B989" s="27"/>
      <c r="C989" s="27"/>
      <c r="D989" s="104"/>
      <c r="E989" s="105"/>
      <c r="F989" s="105"/>
      <c r="G989" s="105"/>
      <c r="H989" s="105"/>
    </row>
    <row r="990" spans="1:9">
      <c r="A990" s="27"/>
      <c r="B990" s="27"/>
      <c r="C990" s="27"/>
      <c r="D990" s="104"/>
      <c r="E990" s="105"/>
      <c r="F990" s="106"/>
      <c r="G990" s="105"/>
      <c r="H990" s="106"/>
    </row>
    <row r="991" spans="1:9">
      <c r="A991" s="27"/>
      <c r="B991" s="27"/>
      <c r="C991" s="27"/>
      <c r="D991" s="104"/>
      <c r="E991" s="105"/>
      <c r="F991" s="106"/>
      <c r="G991" s="105"/>
      <c r="H991" s="105"/>
    </row>
    <row r="992" spans="1:9">
      <c r="A992" s="27"/>
      <c r="B992" s="27"/>
      <c r="C992" s="27"/>
      <c r="D992" s="104"/>
      <c r="E992" s="106"/>
      <c r="F992" s="105"/>
      <c r="G992" s="105"/>
      <c r="H992" s="105"/>
      <c r="I992" s="23"/>
    </row>
    <row r="993" spans="1:9">
      <c r="A993" s="27"/>
      <c r="B993" s="27"/>
      <c r="C993" s="27"/>
      <c r="D993" s="104"/>
      <c r="E993" s="105"/>
      <c r="F993" s="106"/>
      <c r="G993" s="105"/>
      <c r="H993" s="105"/>
    </row>
    <row r="994" spans="1:9">
      <c r="A994" s="27"/>
      <c r="B994" s="27"/>
      <c r="C994" s="27"/>
      <c r="D994" s="104"/>
      <c r="E994" s="105"/>
      <c r="F994" s="106"/>
      <c r="G994" s="105"/>
      <c r="H994" s="106"/>
    </row>
    <row r="995" spans="1:9">
      <c r="A995" s="27"/>
      <c r="B995" s="27"/>
      <c r="C995" s="27"/>
      <c r="D995" s="104"/>
      <c r="E995" s="105"/>
      <c r="F995" s="105"/>
      <c r="G995" s="105"/>
      <c r="H995" s="105"/>
    </row>
    <row r="996" spans="1:9">
      <c r="A996" s="27"/>
      <c r="B996" s="27"/>
      <c r="C996" s="27"/>
      <c r="D996" s="104"/>
      <c r="E996" s="105"/>
      <c r="F996" s="106"/>
      <c r="G996" s="105"/>
      <c r="H996" s="105"/>
    </row>
    <row r="997" spans="1:9">
      <c r="A997" s="27"/>
      <c r="B997" s="27"/>
      <c r="C997" s="27"/>
      <c r="D997" s="104"/>
      <c r="E997" s="105"/>
      <c r="F997" s="106"/>
      <c r="G997" s="105"/>
      <c r="H997" s="105"/>
    </row>
    <row r="998" spans="1:9">
      <c r="A998" s="27"/>
      <c r="B998" s="27"/>
      <c r="C998" s="27"/>
      <c r="D998" s="104"/>
      <c r="E998" s="105"/>
      <c r="F998" s="105"/>
      <c r="G998" s="105"/>
      <c r="H998" s="105"/>
    </row>
    <row r="999" spans="1:9">
      <c r="A999" s="27"/>
      <c r="B999" s="27"/>
      <c r="C999" s="27"/>
      <c r="D999" s="104"/>
      <c r="E999" s="105"/>
      <c r="F999" s="105"/>
      <c r="G999" s="105"/>
      <c r="H999" s="105"/>
    </row>
    <row r="1000" spans="1:9">
      <c r="A1000" s="27"/>
      <c r="B1000" s="27"/>
      <c r="C1000" s="27"/>
      <c r="D1000" s="104"/>
      <c r="E1000" s="106"/>
      <c r="F1000" s="106"/>
      <c r="G1000" s="105"/>
      <c r="H1000" s="106"/>
    </row>
    <row r="1001" spans="1:9">
      <c r="A1001" s="27"/>
      <c r="B1001" s="27"/>
      <c r="C1001" s="27"/>
      <c r="D1001" s="104"/>
      <c r="E1001" s="105"/>
      <c r="F1001" s="106"/>
      <c r="G1001" s="105"/>
      <c r="H1001" s="106"/>
    </row>
    <row r="1002" spans="1:9">
      <c r="A1002" s="27"/>
      <c r="B1002" s="27"/>
      <c r="C1002" s="27"/>
      <c r="D1002" s="104"/>
      <c r="E1002" s="105"/>
      <c r="F1002" s="106"/>
      <c r="G1002" s="105"/>
      <c r="H1002" s="106"/>
    </row>
    <row r="1003" spans="1:9">
      <c r="A1003" s="27"/>
      <c r="B1003" s="27"/>
      <c r="C1003" s="27"/>
      <c r="D1003" s="104"/>
      <c r="E1003" s="105"/>
      <c r="F1003" s="106"/>
      <c r="G1003" s="105"/>
      <c r="H1003" s="105"/>
    </row>
    <row r="1004" spans="1:9">
      <c r="A1004" s="27"/>
      <c r="B1004" s="27"/>
      <c r="C1004" s="27"/>
      <c r="D1004" s="104"/>
      <c r="E1004" s="105"/>
      <c r="F1004" s="106"/>
      <c r="G1004" s="105"/>
      <c r="H1004" s="106"/>
    </row>
    <row r="1005" spans="1:9">
      <c r="A1005" s="27"/>
      <c r="B1005" s="27"/>
      <c r="C1005" s="27"/>
      <c r="D1005" s="104"/>
      <c r="E1005" s="106"/>
      <c r="F1005" s="106"/>
      <c r="G1005" s="107"/>
      <c r="H1005" s="106"/>
    </row>
    <row r="1006" spans="1:9">
      <c r="A1006" s="27"/>
      <c r="B1006" s="27"/>
      <c r="C1006" s="27"/>
      <c r="D1006" s="104"/>
      <c r="E1006" s="106"/>
      <c r="F1006" s="106"/>
      <c r="G1006" s="107"/>
      <c r="H1006" s="106"/>
    </row>
    <row r="1007" spans="1:9">
      <c r="A1007" s="27"/>
      <c r="B1007" s="27"/>
      <c r="C1007" s="27"/>
      <c r="D1007" s="104"/>
      <c r="E1007" s="105"/>
      <c r="F1007" s="106"/>
      <c r="G1007" s="105"/>
      <c r="H1007" s="106"/>
    </row>
    <row r="1008" spans="1:9">
      <c r="A1008" s="27"/>
      <c r="B1008" s="27"/>
      <c r="C1008" s="27"/>
      <c r="D1008" s="104"/>
      <c r="E1008" s="105"/>
      <c r="F1008" s="106"/>
      <c r="G1008" s="105"/>
      <c r="H1008" s="106"/>
      <c r="I1008" s="23"/>
    </row>
    <row r="1009" spans="1:9">
      <c r="A1009" s="27"/>
      <c r="B1009" s="27"/>
      <c r="C1009" s="27"/>
      <c r="D1009" s="104"/>
      <c r="E1009" s="105"/>
      <c r="F1009" s="105"/>
      <c r="G1009" s="105"/>
      <c r="H1009" s="105"/>
      <c r="I1009" s="23"/>
    </row>
    <row r="1010" spans="1:9">
      <c r="A1010" s="27"/>
      <c r="B1010" s="27"/>
      <c r="C1010" s="27"/>
      <c r="D1010" s="104"/>
      <c r="E1010" s="105"/>
      <c r="F1010" s="106"/>
      <c r="G1010" s="105"/>
      <c r="H1010" s="106"/>
    </row>
    <row r="1011" spans="1:9">
      <c r="A1011" s="27"/>
      <c r="B1011" s="27"/>
      <c r="C1011" s="27"/>
      <c r="D1011" s="104"/>
      <c r="E1011" s="105"/>
      <c r="F1011" s="105"/>
      <c r="G1011" s="105"/>
      <c r="H1011" s="105"/>
    </row>
    <row r="1012" spans="1:9">
      <c r="A1012" s="27"/>
      <c r="B1012" s="27"/>
      <c r="C1012" s="27"/>
      <c r="D1012" s="104"/>
      <c r="E1012" s="105"/>
      <c r="F1012" s="105"/>
      <c r="G1012" s="105"/>
      <c r="H1012" s="105"/>
    </row>
    <row r="1013" spans="1:9">
      <c r="A1013" s="27"/>
      <c r="B1013" s="27"/>
      <c r="C1013" s="27"/>
      <c r="D1013" s="104"/>
      <c r="E1013" s="105"/>
      <c r="F1013" s="106"/>
      <c r="G1013" s="105"/>
      <c r="H1013" s="106"/>
      <c r="I1013" s="23"/>
    </row>
    <row r="1014" spans="1:9">
      <c r="A1014" s="27"/>
      <c r="B1014" s="27"/>
      <c r="C1014" s="27"/>
      <c r="D1014" s="104"/>
      <c r="E1014" s="105"/>
      <c r="F1014" s="106"/>
      <c r="G1014" s="105"/>
      <c r="H1014" s="106"/>
      <c r="I1014" s="23"/>
    </row>
    <row r="1015" spans="1:9">
      <c r="A1015" s="27"/>
      <c r="B1015" s="27"/>
      <c r="C1015" s="27"/>
      <c r="D1015" s="104"/>
      <c r="E1015" s="105"/>
      <c r="F1015" s="106"/>
      <c r="G1015" s="105"/>
      <c r="H1015" s="106"/>
      <c r="I1015" s="23"/>
    </row>
    <row r="1016" spans="1:9">
      <c r="A1016" s="27"/>
      <c r="B1016" s="27"/>
      <c r="C1016" s="27"/>
      <c r="D1016" s="104"/>
      <c r="E1016" s="106"/>
      <c r="F1016" s="106"/>
      <c r="G1016" s="107"/>
      <c r="H1016" s="106"/>
    </row>
    <row r="1017" spans="1:9">
      <c r="A1017" s="27"/>
      <c r="B1017" s="27"/>
      <c r="C1017" s="27"/>
      <c r="D1017" s="104"/>
      <c r="E1017" s="105"/>
      <c r="F1017" s="106"/>
      <c r="G1017" s="105"/>
      <c r="H1017" s="106"/>
    </row>
    <row r="1018" spans="1:9">
      <c r="A1018" s="27"/>
      <c r="B1018" s="27"/>
      <c r="C1018" s="27"/>
      <c r="D1018" s="104"/>
      <c r="E1018" s="106"/>
      <c r="F1018" s="106"/>
      <c r="G1018" s="107"/>
      <c r="H1018" s="106"/>
    </row>
    <row r="1019" spans="1:9">
      <c r="A1019" s="27"/>
      <c r="B1019" s="27"/>
      <c r="C1019" s="27"/>
      <c r="D1019" s="104"/>
      <c r="E1019" s="105"/>
      <c r="F1019" s="106"/>
      <c r="G1019" s="105"/>
      <c r="H1019" s="106"/>
    </row>
    <row r="1020" spans="1:9">
      <c r="A1020" s="27"/>
      <c r="B1020" s="27"/>
      <c r="C1020" s="27"/>
      <c r="D1020" s="104"/>
      <c r="E1020" s="105"/>
      <c r="F1020" s="106"/>
      <c r="G1020" s="105"/>
      <c r="H1020" s="105"/>
    </row>
    <row r="1021" spans="1:9">
      <c r="A1021" s="27"/>
      <c r="B1021" s="27"/>
      <c r="C1021" s="27"/>
      <c r="D1021" s="104"/>
      <c r="E1021" s="105"/>
      <c r="F1021" s="105"/>
      <c r="G1021" s="105"/>
      <c r="H1021" s="105"/>
    </row>
    <row r="1022" spans="1:9">
      <c r="A1022" s="27"/>
      <c r="B1022" s="27"/>
      <c r="C1022" s="27"/>
      <c r="D1022" s="104"/>
      <c r="E1022" s="105"/>
      <c r="F1022" s="106"/>
      <c r="G1022" s="105"/>
      <c r="H1022" s="106"/>
    </row>
    <row r="1023" spans="1:9">
      <c r="A1023" s="27"/>
      <c r="B1023" s="27"/>
      <c r="C1023" s="27"/>
      <c r="D1023" s="104"/>
      <c r="E1023" s="105"/>
      <c r="F1023" s="106"/>
      <c r="G1023" s="105"/>
      <c r="H1023" s="106"/>
    </row>
    <row r="1024" spans="1:9">
      <c r="A1024" s="27"/>
      <c r="B1024" s="27"/>
      <c r="C1024" s="27"/>
      <c r="D1024" s="104"/>
      <c r="E1024" s="105"/>
      <c r="F1024" s="106"/>
      <c r="G1024" s="105"/>
      <c r="H1024" s="105"/>
    </row>
    <row r="1025" spans="1:9">
      <c r="A1025" s="27"/>
      <c r="B1025" s="27"/>
      <c r="C1025" s="27"/>
      <c r="D1025" s="104"/>
      <c r="E1025" s="105"/>
      <c r="F1025" s="106"/>
      <c r="G1025" s="105"/>
      <c r="H1025" s="106"/>
    </row>
    <row r="1026" spans="1:9">
      <c r="A1026" s="27"/>
      <c r="B1026" s="27"/>
      <c r="C1026" s="27"/>
      <c r="D1026" s="104"/>
      <c r="E1026" s="105"/>
      <c r="F1026" s="106"/>
      <c r="G1026" s="105"/>
      <c r="H1026" s="105"/>
      <c r="I1026" s="23"/>
    </row>
    <row r="1027" spans="1:9">
      <c r="A1027" s="27"/>
      <c r="B1027" s="27"/>
      <c r="C1027" s="27"/>
      <c r="D1027" s="104"/>
      <c r="E1027" s="105"/>
      <c r="F1027" s="106"/>
      <c r="G1027" s="105"/>
      <c r="H1027" s="106"/>
    </row>
    <row r="1028" spans="1:9">
      <c r="A1028" s="27"/>
      <c r="B1028" s="27"/>
      <c r="C1028" s="27"/>
      <c r="D1028" s="104"/>
      <c r="E1028" s="105"/>
      <c r="F1028" s="106"/>
      <c r="G1028" s="105"/>
      <c r="H1028" s="106"/>
    </row>
    <row r="1029" spans="1:9">
      <c r="A1029" s="27"/>
      <c r="B1029" s="27"/>
      <c r="C1029" s="27"/>
      <c r="D1029" s="104"/>
      <c r="E1029" s="106"/>
      <c r="F1029" s="106"/>
      <c r="G1029" s="105"/>
      <c r="H1029" s="106"/>
    </row>
    <row r="1030" spans="1:9">
      <c r="A1030" s="27"/>
      <c r="B1030" s="27"/>
      <c r="C1030" s="27"/>
      <c r="D1030" s="104"/>
      <c r="E1030" s="106"/>
      <c r="F1030" s="106"/>
      <c r="G1030" s="105"/>
      <c r="H1030" s="105"/>
    </row>
    <row r="1031" spans="1:9">
      <c r="A1031" s="27"/>
      <c r="B1031" s="27"/>
      <c r="C1031" s="27"/>
      <c r="D1031" s="104"/>
      <c r="E1031" s="105"/>
      <c r="F1031" s="106"/>
      <c r="G1031" s="105"/>
      <c r="H1031" s="106"/>
    </row>
    <row r="1032" spans="1:9">
      <c r="A1032" s="27"/>
      <c r="B1032" s="27"/>
      <c r="C1032" s="27"/>
      <c r="D1032" s="104"/>
      <c r="E1032" s="105"/>
      <c r="F1032" s="106"/>
      <c r="G1032" s="105"/>
      <c r="H1032" s="106"/>
    </row>
    <row r="1033" spans="1:9">
      <c r="A1033" s="27"/>
      <c r="B1033" s="27"/>
      <c r="C1033" s="27"/>
      <c r="D1033" s="104"/>
      <c r="E1033" s="106"/>
      <c r="F1033" s="106"/>
      <c r="G1033" s="107"/>
      <c r="H1033" s="106"/>
    </row>
    <row r="1034" spans="1:9">
      <c r="A1034" s="27"/>
      <c r="B1034" s="27"/>
      <c r="C1034" s="27"/>
      <c r="D1034" s="104"/>
      <c r="E1034" s="105"/>
      <c r="F1034" s="106"/>
      <c r="G1034" s="105"/>
      <c r="H1034" s="106"/>
    </row>
    <row r="1035" spans="1:9">
      <c r="A1035" s="27"/>
      <c r="B1035" s="27"/>
      <c r="C1035" s="27"/>
      <c r="D1035" s="104"/>
      <c r="E1035" s="105"/>
      <c r="F1035" s="105"/>
      <c r="G1035" s="105"/>
      <c r="H1035" s="105"/>
    </row>
    <row r="1036" spans="1:9">
      <c r="A1036" s="27"/>
      <c r="B1036" s="27"/>
      <c r="C1036" s="27"/>
      <c r="D1036" s="104"/>
      <c r="E1036" s="106"/>
      <c r="F1036" s="106"/>
      <c r="G1036" s="107"/>
      <c r="H1036" s="106"/>
    </row>
    <row r="1037" spans="1:9">
      <c r="A1037" s="27"/>
      <c r="B1037" s="27"/>
      <c r="C1037" s="27"/>
      <c r="D1037" s="104"/>
      <c r="E1037" s="106"/>
      <c r="F1037" s="106"/>
      <c r="G1037" s="105"/>
      <c r="H1037" s="106"/>
    </row>
    <row r="1038" spans="1:9">
      <c r="A1038" s="27"/>
      <c r="B1038" s="27"/>
      <c r="C1038" s="27"/>
      <c r="D1038" s="104"/>
      <c r="E1038" s="106"/>
      <c r="F1038" s="106"/>
      <c r="G1038" s="105"/>
      <c r="H1038" s="106"/>
    </row>
    <row r="1039" spans="1:9">
      <c r="A1039" s="27"/>
      <c r="B1039" s="27"/>
      <c r="C1039" s="27"/>
      <c r="D1039" s="104"/>
      <c r="E1039" s="105"/>
      <c r="F1039" s="106"/>
      <c r="G1039" s="105"/>
      <c r="H1039" s="106"/>
    </row>
    <row r="1040" spans="1:9">
      <c r="A1040" s="27"/>
      <c r="B1040" s="27"/>
      <c r="C1040" s="27"/>
      <c r="D1040" s="104"/>
      <c r="E1040" s="105"/>
      <c r="F1040" s="106"/>
      <c r="G1040" s="105"/>
      <c r="H1040" s="106"/>
    </row>
    <row r="1041" spans="1:8">
      <c r="A1041" s="27"/>
      <c r="B1041" s="27"/>
      <c r="C1041" s="27"/>
      <c r="D1041" s="104"/>
      <c r="E1041" s="105"/>
      <c r="F1041" s="106"/>
      <c r="G1041" s="105"/>
      <c r="H1041" s="105"/>
    </row>
    <row r="1042" spans="1:8">
      <c r="A1042" s="27"/>
      <c r="B1042" s="27"/>
      <c r="C1042" s="27"/>
      <c r="D1042" s="104"/>
      <c r="E1042" s="105"/>
      <c r="F1042" s="105"/>
      <c r="G1042" s="105"/>
      <c r="H1042" s="105"/>
    </row>
    <row r="1043" spans="1:8">
      <c r="A1043" s="27"/>
      <c r="B1043" s="27"/>
      <c r="C1043" s="27"/>
      <c r="D1043" s="104"/>
      <c r="E1043" s="105"/>
      <c r="F1043" s="106"/>
      <c r="G1043" s="105"/>
      <c r="H1043" s="105"/>
    </row>
    <row r="1044" spans="1:8">
      <c r="A1044" s="27"/>
      <c r="B1044" s="27"/>
      <c r="C1044" s="27"/>
      <c r="D1044" s="104"/>
      <c r="E1044" s="105"/>
      <c r="F1044" s="105"/>
      <c r="G1044" s="105"/>
      <c r="H1044" s="105"/>
    </row>
    <row r="1045" spans="1:8">
      <c r="A1045" s="27"/>
      <c r="B1045" s="27"/>
      <c r="C1045" s="27"/>
      <c r="D1045" s="104"/>
      <c r="E1045" s="105"/>
      <c r="F1045" s="106"/>
      <c r="G1045" s="105"/>
      <c r="H1045" s="106"/>
    </row>
    <row r="1046" spans="1:8">
      <c r="A1046" s="27"/>
      <c r="B1046" s="27"/>
      <c r="C1046" s="27"/>
      <c r="D1046" s="104"/>
      <c r="E1046" s="105"/>
      <c r="F1046" s="105"/>
      <c r="G1046" s="105"/>
      <c r="H1046" s="105"/>
    </row>
    <row r="1047" spans="1:8">
      <c r="A1047" s="27"/>
      <c r="B1047" s="27"/>
      <c r="C1047" s="27"/>
      <c r="D1047" s="104"/>
      <c r="E1047" s="105"/>
      <c r="F1047" s="106"/>
      <c r="G1047" s="105"/>
      <c r="H1047" s="105"/>
    </row>
    <row r="1048" spans="1:8">
      <c r="A1048" s="27"/>
      <c r="B1048" s="27"/>
      <c r="C1048" s="27"/>
      <c r="D1048" s="104"/>
      <c r="E1048" s="105"/>
      <c r="F1048" s="105"/>
      <c r="G1048" s="105"/>
      <c r="H1048" s="105"/>
    </row>
    <row r="1049" spans="1:8">
      <c r="A1049" s="27"/>
      <c r="B1049" s="27"/>
      <c r="C1049" s="27"/>
      <c r="D1049" s="104"/>
      <c r="E1049" s="105"/>
      <c r="F1049" s="106"/>
      <c r="G1049" s="105"/>
      <c r="H1049" s="106"/>
    </row>
    <row r="1050" spans="1:8">
      <c r="A1050" s="27"/>
      <c r="B1050" s="27"/>
      <c r="C1050" s="27"/>
      <c r="D1050" s="104"/>
      <c r="E1050" s="105"/>
      <c r="F1050" s="105"/>
      <c r="G1050" s="105"/>
      <c r="H1050" s="105"/>
    </row>
    <row r="1051" spans="1:8">
      <c r="A1051" s="27"/>
      <c r="B1051" s="27"/>
      <c r="C1051" s="27"/>
      <c r="D1051" s="104"/>
      <c r="E1051" s="105"/>
      <c r="F1051" s="106"/>
      <c r="G1051" s="105"/>
      <c r="H1051" s="105"/>
    </row>
    <row r="1052" spans="1:8">
      <c r="A1052" s="27"/>
      <c r="B1052" s="27"/>
      <c r="C1052" s="27"/>
      <c r="D1052" s="104"/>
      <c r="E1052" s="106"/>
      <c r="F1052" s="106"/>
      <c r="G1052" s="105"/>
      <c r="H1052" s="106"/>
    </row>
    <row r="1053" spans="1:8">
      <c r="A1053" s="27"/>
      <c r="B1053" s="27"/>
      <c r="C1053" s="27"/>
      <c r="D1053" s="104"/>
      <c r="E1053" s="105"/>
      <c r="F1053" s="105"/>
      <c r="G1053" s="105"/>
      <c r="H1053" s="105"/>
    </row>
    <row r="1054" spans="1:8">
      <c r="A1054" s="27"/>
      <c r="B1054" s="27"/>
      <c r="C1054" s="27"/>
      <c r="D1054" s="104"/>
      <c r="E1054" s="106"/>
      <c r="F1054" s="105"/>
      <c r="G1054" s="105"/>
      <c r="H1054" s="105"/>
    </row>
    <row r="1055" spans="1:8">
      <c r="A1055" s="27"/>
      <c r="B1055" s="27"/>
      <c r="C1055" s="27"/>
      <c r="D1055" s="104"/>
      <c r="E1055" s="106"/>
      <c r="F1055" s="106"/>
      <c r="G1055" s="107"/>
      <c r="H1055" s="106"/>
    </row>
    <row r="1056" spans="1:8">
      <c r="A1056" s="27"/>
      <c r="B1056" s="27"/>
      <c r="C1056" s="27"/>
      <c r="D1056" s="104"/>
      <c r="E1056" s="105"/>
      <c r="F1056" s="105"/>
      <c r="G1056" s="105"/>
      <c r="H1056" s="105"/>
    </row>
    <row r="1057" spans="1:9">
      <c r="A1057" s="27"/>
      <c r="B1057" s="27"/>
      <c r="C1057" s="27"/>
      <c r="D1057" s="104"/>
      <c r="E1057" s="105"/>
      <c r="F1057" s="106"/>
      <c r="G1057" s="105"/>
      <c r="H1057" s="105"/>
    </row>
    <row r="1058" spans="1:9">
      <c r="A1058" s="27"/>
      <c r="B1058" s="27"/>
      <c r="C1058" s="27"/>
      <c r="D1058" s="104"/>
      <c r="E1058" s="105"/>
      <c r="F1058" s="106"/>
      <c r="G1058" s="105"/>
      <c r="H1058" s="105"/>
    </row>
    <row r="1059" spans="1:9">
      <c r="A1059" s="27"/>
      <c r="B1059" s="27"/>
      <c r="C1059" s="27"/>
      <c r="D1059" s="104"/>
      <c r="E1059" s="106"/>
      <c r="F1059" s="106"/>
      <c r="G1059" s="105"/>
      <c r="H1059" s="105"/>
    </row>
    <row r="1060" spans="1:9">
      <c r="A1060" s="27"/>
      <c r="B1060" s="27"/>
      <c r="C1060" s="27"/>
      <c r="D1060" s="104"/>
      <c r="E1060" s="105"/>
      <c r="F1060" s="106"/>
      <c r="G1060" s="105"/>
      <c r="H1060" s="106"/>
    </row>
    <row r="1061" spans="1:9">
      <c r="A1061" s="27"/>
      <c r="B1061" s="27"/>
      <c r="C1061" s="27"/>
      <c r="D1061" s="104"/>
      <c r="E1061" s="105"/>
      <c r="F1061" s="106"/>
      <c r="G1061" s="105"/>
      <c r="H1061" s="105"/>
    </row>
    <row r="1062" spans="1:9">
      <c r="A1062" s="27"/>
      <c r="B1062" s="27"/>
      <c r="C1062" s="27"/>
      <c r="D1062" s="104"/>
      <c r="E1062" s="106"/>
      <c r="F1062" s="106"/>
      <c r="G1062" s="107"/>
      <c r="H1062" s="106"/>
    </row>
    <row r="1063" spans="1:9">
      <c r="A1063" s="27"/>
      <c r="B1063" s="27"/>
      <c r="C1063" s="27"/>
      <c r="D1063" s="104"/>
      <c r="E1063" s="105"/>
      <c r="F1063" s="106"/>
      <c r="G1063" s="105"/>
      <c r="H1063" s="106"/>
    </row>
    <row r="1064" spans="1:9">
      <c r="A1064" s="27"/>
      <c r="B1064" s="27"/>
      <c r="C1064" s="27"/>
      <c r="D1064" s="104"/>
      <c r="E1064" s="106"/>
      <c r="F1064" s="105"/>
      <c r="G1064" s="107"/>
      <c r="H1064" s="105"/>
    </row>
    <row r="1065" spans="1:9">
      <c r="A1065" s="27"/>
      <c r="B1065" s="27"/>
      <c r="C1065" s="27"/>
      <c r="D1065" s="104"/>
      <c r="E1065" s="105"/>
      <c r="F1065" s="106"/>
      <c r="G1065" s="105"/>
      <c r="H1065" s="105"/>
    </row>
    <row r="1066" spans="1:9">
      <c r="A1066" s="27"/>
      <c r="B1066" s="27"/>
      <c r="C1066" s="27"/>
      <c r="D1066" s="104"/>
      <c r="E1066" s="105"/>
      <c r="F1066" s="106"/>
      <c r="G1066" s="105"/>
      <c r="H1066" s="106"/>
    </row>
    <row r="1067" spans="1:9">
      <c r="A1067" s="27"/>
      <c r="B1067" s="27"/>
      <c r="C1067" s="27"/>
      <c r="D1067" s="104"/>
      <c r="E1067" s="106"/>
      <c r="F1067" s="105"/>
      <c r="G1067" s="107"/>
      <c r="H1067" s="105"/>
      <c r="I1067" s="23"/>
    </row>
    <row r="1068" spans="1:9">
      <c r="A1068" s="27"/>
      <c r="B1068" s="27"/>
      <c r="C1068" s="27"/>
      <c r="D1068" s="104"/>
      <c r="E1068" s="105"/>
      <c r="F1068" s="106"/>
      <c r="G1068" s="105"/>
      <c r="H1068" s="106"/>
      <c r="I1068" s="23"/>
    </row>
    <row r="1069" spans="1:9">
      <c r="A1069" s="27"/>
      <c r="B1069" s="27"/>
      <c r="C1069" s="27"/>
      <c r="D1069" s="104"/>
      <c r="E1069" s="106"/>
      <c r="F1069" s="106"/>
      <c r="G1069" s="107"/>
      <c r="H1069" s="106"/>
    </row>
    <row r="1070" spans="1:9">
      <c r="A1070" s="27"/>
      <c r="B1070" s="27"/>
      <c r="C1070" s="27"/>
      <c r="D1070" s="104"/>
      <c r="E1070" s="105"/>
      <c r="F1070" s="105"/>
      <c r="G1070" s="105"/>
      <c r="H1070" s="105"/>
      <c r="I1070" s="23"/>
    </row>
    <row r="1071" spans="1:9">
      <c r="A1071" s="27"/>
      <c r="B1071" s="27"/>
      <c r="C1071" s="27"/>
      <c r="D1071" s="104"/>
      <c r="E1071" s="105"/>
      <c r="F1071" s="106"/>
      <c r="G1071" s="105"/>
      <c r="H1071" s="105"/>
    </row>
    <row r="1072" spans="1:9">
      <c r="A1072" s="27"/>
      <c r="B1072" s="27"/>
      <c r="C1072" s="27"/>
      <c r="D1072" s="104"/>
      <c r="E1072" s="106"/>
      <c r="F1072" s="105"/>
      <c r="G1072" s="105"/>
      <c r="H1072" s="105"/>
    </row>
    <row r="1073" spans="1:9">
      <c r="A1073" s="27"/>
      <c r="B1073" s="27"/>
      <c r="C1073" s="27"/>
      <c r="D1073" s="104"/>
      <c r="E1073" s="105"/>
      <c r="F1073" s="105"/>
      <c r="G1073" s="105"/>
      <c r="H1073" s="105"/>
    </row>
    <row r="1074" spans="1:9">
      <c r="A1074" s="27"/>
      <c r="B1074" s="27"/>
      <c r="C1074" s="27"/>
      <c r="D1074" s="104"/>
      <c r="E1074" s="105"/>
      <c r="F1074" s="106"/>
      <c r="G1074" s="105"/>
      <c r="H1074" s="105"/>
    </row>
    <row r="1075" spans="1:9">
      <c r="A1075" s="27"/>
      <c r="B1075" s="27"/>
      <c r="C1075" s="27"/>
      <c r="D1075" s="104"/>
      <c r="E1075" s="106"/>
      <c r="F1075" s="106"/>
      <c r="G1075" s="105"/>
      <c r="H1075" s="106"/>
    </row>
    <row r="1076" spans="1:9">
      <c r="A1076" s="27"/>
      <c r="B1076" s="27"/>
      <c r="C1076" s="27"/>
      <c r="D1076" s="104"/>
      <c r="E1076" s="105"/>
      <c r="F1076" s="106"/>
      <c r="G1076" s="105"/>
      <c r="H1076" s="106"/>
    </row>
    <row r="1077" spans="1:9">
      <c r="A1077" s="27"/>
      <c r="B1077" s="27"/>
      <c r="C1077" s="27"/>
      <c r="D1077" s="104"/>
      <c r="E1077" s="105"/>
      <c r="F1077" s="106"/>
      <c r="G1077" s="105"/>
      <c r="H1077" s="106"/>
    </row>
    <row r="1078" spans="1:9">
      <c r="A1078" s="27"/>
      <c r="B1078" s="27"/>
      <c r="C1078" s="27"/>
      <c r="D1078" s="104"/>
      <c r="E1078" s="105"/>
      <c r="F1078" s="105"/>
      <c r="G1078" s="105"/>
      <c r="H1078" s="105"/>
    </row>
    <row r="1079" spans="1:9">
      <c r="A1079" s="27"/>
      <c r="B1079" s="27"/>
      <c r="C1079" s="27"/>
      <c r="D1079" s="104"/>
      <c r="E1079" s="105"/>
      <c r="F1079" s="105"/>
      <c r="G1079" s="105"/>
      <c r="H1079" s="105"/>
      <c r="I1079" s="23"/>
    </row>
    <row r="1080" spans="1:9">
      <c r="A1080" s="27"/>
      <c r="B1080" s="27"/>
      <c r="C1080" s="27"/>
      <c r="D1080" s="104"/>
      <c r="E1080" s="105"/>
      <c r="F1080" s="105"/>
      <c r="G1080" s="105"/>
      <c r="H1080" s="105"/>
    </row>
    <row r="1081" spans="1:9">
      <c r="A1081" s="27"/>
      <c r="B1081" s="27"/>
      <c r="C1081" s="27"/>
      <c r="D1081" s="104"/>
      <c r="E1081" s="105"/>
      <c r="F1081" s="105"/>
      <c r="G1081" s="105"/>
      <c r="H1081" s="105"/>
    </row>
    <row r="1082" spans="1:9">
      <c r="A1082" s="27"/>
      <c r="B1082" s="27"/>
      <c r="C1082" s="27"/>
      <c r="D1082" s="104"/>
      <c r="E1082" s="106"/>
      <c r="F1082" s="106"/>
      <c r="G1082" s="107"/>
      <c r="H1082" s="106"/>
    </row>
    <row r="1083" spans="1:9">
      <c r="A1083" s="27"/>
      <c r="B1083" s="27"/>
      <c r="C1083" s="27"/>
      <c r="D1083" s="104"/>
      <c r="E1083" s="105"/>
      <c r="F1083" s="106"/>
      <c r="G1083" s="105"/>
      <c r="H1083" s="105"/>
    </row>
    <row r="1084" spans="1:9">
      <c r="A1084" s="27"/>
      <c r="B1084" s="27"/>
      <c r="C1084" s="27"/>
      <c r="D1084" s="104"/>
      <c r="E1084" s="105"/>
      <c r="F1084" s="106"/>
      <c r="G1084" s="105"/>
      <c r="H1084" s="105"/>
    </row>
    <row r="1085" spans="1:9">
      <c r="A1085" s="27"/>
      <c r="B1085" s="27"/>
      <c r="C1085" s="27"/>
      <c r="D1085" s="104"/>
      <c r="E1085" s="105"/>
      <c r="F1085" s="106"/>
      <c r="G1085" s="105"/>
      <c r="H1085" s="105"/>
    </row>
    <row r="1086" spans="1:9">
      <c r="A1086" s="27"/>
      <c r="B1086" s="27"/>
      <c r="C1086" s="27"/>
      <c r="D1086" s="104"/>
      <c r="E1086" s="105"/>
      <c r="F1086" s="105"/>
      <c r="G1086" s="105"/>
      <c r="H1086" s="105"/>
    </row>
    <row r="1087" spans="1:9">
      <c r="A1087" s="27"/>
      <c r="B1087" s="27"/>
      <c r="C1087" s="27"/>
      <c r="D1087" s="104"/>
      <c r="E1087" s="105"/>
      <c r="F1087" s="106"/>
      <c r="G1087" s="105"/>
      <c r="H1087" s="106"/>
    </row>
    <row r="1088" spans="1:9">
      <c r="A1088" s="27"/>
      <c r="B1088" s="27"/>
      <c r="C1088" s="27"/>
      <c r="D1088" s="104"/>
      <c r="E1088" s="105"/>
      <c r="F1088" s="106"/>
      <c r="G1088" s="105"/>
      <c r="H1088" s="106"/>
    </row>
    <row r="1089" spans="1:9">
      <c r="A1089" s="27"/>
      <c r="B1089" s="27"/>
      <c r="C1089" s="27"/>
      <c r="D1089" s="104"/>
      <c r="E1089" s="106"/>
      <c r="F1089" s="106"/>
      <c r="G1089" s="105"/>
      <c r="H1089" s="106"/>
    </row>
    <row r="1090" spans="1:9">
      <c r="A1090" s="27"/>
      <c r="B1090" s="27"/>
      <c r="C1090" s="27"/>
      <c r="D1090" s="104"/>
      <c r="E1090" s="105"/>
      <c r="F1090" s="105"/>
      <c r="G1090" s="105"/>
      <c r="H1090" s="105"/>
    </row>
    <row r="1091" spans="1:9">
      <c r="A1091" s="27"/>
      <c r="B1091" s="27"/>
      <c r="C1091" s="27"/>
      <c r="D1091" s="104"/>
      <c r="E1091" s="106"/>
      <c r="F1091" s="106"/>
      <c r="G1091" s="105"/>
      <c r="H1091" s="106"/>
    </row>
    <row r="1092" spans="1:9">
      <c r="A1092" s="27"/>
      <c r="B1092" s="27"/>
      <c r="C1092" s="27"/>
      <c r="D1092" s="104"/>
      <c r="E1092" s="105"/>
      <c r="F1092" s="105"/>
      <c r="G1092" s="105"/>
      <c r="H1092" s="105"/>
      <c r="I1092" s="23"/>
    </row>
    <row r="1093" spans="1:9">
      <c r="A1093" s="27"/>
      <c r="B1093" s="27"/>
      <c r="C1093" s="27"/>
      <c r="D1093" s="104"/>
      <c r="E1093" s="105"/>
      <c r="F1093" s="106"/>
      <c r="G1093" s="105"/>
      <c r="H1093" s="105"/>
    </row>
    <row r="1094" spans="1:9">
      <c r="A1094" s="27"/>
      <c r="B1094" s="27"/>
      <c r="C1094" s="27"/>
      <c r="D1094" s="104"/>
      <c r="E1094" s="105"/>
      <c r="F1094" s="106"/>
      <c r="G1094" s="105"/>
      <c r="H1094" s="106"/>
    </row>
    <row r="1095" spans="1:9">
      <c r="A1095" s="27"/>
      <c r="B1095" s="27"/>
      <c r="C1095" s="27"/>
      <c r="D1095" s="104"/>
      <c r="E1095" s="106"/>
      <c r="F1095" s="106"/>
      <c r="G1095" s="107"/>
      <c r="H1095" s="106"/>
    </row>
    <row r="1096" spans="1:9">
      <c r="A1096" s="27"/>
      <c r="B1096" s="27"/>
      <c r="C1096" s="27"/>
      <c r="D1096" s="104"/>
      <c r="E1096" s="105"/>
      <c r="F1096" s="105"/>
      <c r="G1096" s="105"/>
      <c r="H1096" s="105"/>
    </row>
    <row r="1097" spans="1:9">
      <c r="A1097" s="27"/>
      <c r="B1097" s="27"/>
      <c r="C1097" s="27"/>
      <c r="D1097" s="104"/>
      <c r="E1097" s="105"/>
      <c r="F1097" s="105"/>
      <c r="G1097" s="105"/>
      <c r="H1097" s="105"/>
    </row>
    <row r="1098" spans="1:9">
      <c r="A1098" s="27"/>
      <c r="B1098" s="27"/>
      <c r="C1098" s="27"/>
      <c r="D1098" s="104"/>
      <c r="E1098" s="105"/>
      <c r="F1098" s="105"/>
      <c r="G1098" s="105"/>
      <c r="H1098" s="105"/>
    </row>
    <row r="1099" spans="1:9">
      <c r="A1099" s="27"/>
      <c r="B1099" s="27"/>
      <c r="C1099" s="27"/>
      <c r="D1099" s="104"/>
      <c r="E1099" s="105"/>
      <c r="F1099" s="105"/>
      <c r="G1099" s="105"/>
      <c r="H1099" s="105"/>
    </row>
    <row r="1100" spans="1:9">
      <c r="A1100" s="27"/>
      <c r="B1100" s="27"/>
      <c r="C1100" s="27"/>
      <c r="D1100" s="104"/>
      <c r="E1100" s="105"/>
      <c r="F1100" s="106"/>
      <c r="G1100" s="105"/>
      <c r="H1100" s="105"/>
    </row>
    <row r="1101" spans="1:9">
      <c r="A1101" s="27"/>
      <c r="B1101" s="27"/>
      <c r="C1101" s="27"/>
      <c r="D1101" s="104"/>
      <c r="E1101" s="106"/>
      <c r="F1101" s="106"/>
      <c r="G1101" s="105"/>
      <c r="H1101" s="106"/>
    </row>
    <row r="1102" spans="1:9">
      <c r="A1102" s="27"/>
      <c r="B1102" s="27"/>
      <c r="C1102" s="27"/>
      <c r="D1102" s="104"/>
      <c r="E1102" s="106"/>
      <c r="F1102" s="106"/>
      <c r="G1102" s="107"/>
      <c r="H1102" s="106"/>
    </row>
    <row r="1103" spans="1:9">
      <c r="A1103" s="27"/>
      <c r="B1103" s="27"/>
      <c r="C1103" s="27"/>
      <c r="D1103" s="104"/>
      <c r="E1103" s="105"/>
      <c r="F1103" s="106"/>
      <c r="G1103" s="105"/>
      <c r="H1103" s="105"/>
      <c r="I1103" s="23"/>
    </row>
    <row r="1104" spans="1:9">
      <c r="A1104" s="27"/>
      <c r="B1104" s="27"/>
      <c r="C1104" s="27"/>
      <c r="D1104" s="104"/>
      <c r="E1104" s="105"/>
      <c r="F1104" s="106"/>
      <c r="G1104" s="105"/>
      <c r="H1104" s="106"/>
      <c r="I1104" s="23"/>
    </row>
    <row r="1105" spans="1:9">
      <c r="A1105" s="27"/>
      <c r="B1105" s="27"/>
      <c r="C1105" s="27"/>
      <c r="D1105" s="104"/>
      <c r="E1105" s="105"/>
      <c r="F1105" s="106"/>
      <c r="G1105" s="105"/>
      <c r="H1105" s="105"/>
      <c r="I1105" s="23"/>
    </row>
    <row r="1106" spans="1:9">
      <c r="A1106" s="27"/>
      <c r="B1106" s="27"/>
      <c r="C1106" s="27"/>
      <c r="D1106" s="104"/>
      <c r="E1106" s="105"/>
      <c r="F1106" s="106"/>
      <c r="G1106" s="105"/>
      <c r="H1106" s="105"/>
    </row>
    <row r="1107" spans="1:9">
      <c r="A1107" s="27"/>
      <c r="B1107" s="27"/>
      <c r="C1107" s="27"/>
      <c r="D1107" s="104"/>
      <c r="E1107" s="106"/>
      <c r="F1107" s="106"/>
      <c r="G1107" s="105"/>
      <c r="H1107" s="106"/>
    </row>
    <row r="1108" spans="1:9">
      <c r="A1108" s="27"/>
      <c r="B1108" s="27"/>
      <c r="C1108" s="27"/>
      <c r="D1108" s="104"/>
      <c r="E1108" s="106"/>
      <c r="F1108" s="106"/>
      <c r="G1108" s="107"/>
      <c r="H1108" s="106"/>
    </row>
    <row r="1109" spans="1:9">
      <c r="A1109" s="27"/>
      <c r="B1109" s="27"/>
      <c r="C1109" s="27"/>
      <c r="D1109" s="104"/>
      <c r="E1109" s="106"/>
      <c r="F1109" s="106"/>
      <c r="G1109" s="107"/>
      <c r="H1109" s="106"/>
    </row>
    <row r="1110" spans="1:9">
      <c r="A1110" s="27"/>
      <c r="B1110" s="27"/>
      <c r="C1110" s="27"/>
      <c r="D1110" s="104"/>
      <c r="E1110" s="106"/>
      <c r="F1110" s="106"/>
      <c r="G1110" s="105"/>
      <c r="H1110" s="106"/>
    </row>
    <row r="1111" spans="1:9">
      <c r="A1111" s="27"/>
      <c r="B1111" s="27"/>
      <c r="C1111" s="27"/>
      <c r="D1111" s="104"/>
      <c r="E1111" s="106"/>
      <c r="F1111" s="106"/>
      <c r="G1111" s="107"/>
      <c r="H1111" s="106"/>
    </row>
    <row r="1112" spans="1:9">
      <c r="A1112" s="27"/>
      <c r="B1112" s="27"/>
      <c r="C1112" s="27"/>
      <c r="D1112" s="104"/>
      <c r="E1112" s="106"/>
      <c r="F1112" s="106"/>
      <c r="G1112" s="105"/>
      <c r="H1112" s="106"/>
      <c r="I1112" s="23"/>
    </row>
    <row r="1113" spans="1:9">
      <c r="A1113" s="27"/>
      <c r="B1113" s="27"/>
      <c r="C1113" s="27"/>
      <c r="D1113" s="104"/>
      <c r="E1113" s="105"/>
      <c r="F1113" s="106"/>
      <c r="G1113" s="105"/>
      <c r="H1113" s="105"/>
    </row>
    <row r="1114" spans="1:9">
      <c r="A1114" s="27"/>
      <c r="B1114" s="27"/>
      <c r="C1114" s="27"/>
      <c r="D1114" s="104"/>
      <c r="E1114" s="105"/>
      <c r="F1114" s="106"/>
      <c r="G1114" s="105"/>
      <c r="H1114" s="105"/>
    </row>
    <row r="1115" spans="1:9">
      <c r="A1115" s="27"/>
      <c r="B1115" s="27"/>
      <c r="C1115" s="27"/>
      <c r="D1115" s="104"/>
      <c r="E1115" s="105"/>
      <c r="F1115" s="106"/>
      <c r="G1115" s="105"/>
      <c r="H1115" s="106"/>
    </row>
    <row r="1116" spans="1:9">
      <c r="A1116" s="27"/>
      <c r="B1116" s="27"/>
      <c r="C1116" s="27"/>
      <c r="D1116" s="104"/>
      <c r="E1116" s="105"/>
      <c r="F1116" s="105"/>
      <c r="G1116" s="105"/>
      <c r="H1116" s="105"/>
    </row>
    <row r="1117" spans="1:9">
      <c r="A1117" s="27"/>
      <c r="B1117" s="27"/>
      <c r="C1117" s="27"/>
      <c r="D1117" s="104"/>
      <c r="E1117" s="105"/>
      <c r="F1117" s="105"/>
      <c r="G1117" s="105"/>
      <c r="H1117" s="105"/>
    </row>
    <row r="1118" spans="1:9">
      <c r="A1118" s="27"/>
      <c r="B1118" s="27"/>
      <c r="C1118" s="27"/>
      <c r="D1118" s="104"/>
      <c r="E1118" s="105"/>
      <c r="F1118" s="105"/>
      <c r="G1118" s="105"/>
      <c r="H1118" s="105"/>
    </row>
    <row r="1119" spans="1:9">
      <c r="A1119" s="27"/>
      <c r="B1119" s="27"/>
      <c r="C1119" s="27"/>
      <c r="D1119" s="104"/>
      <c r="E1119" s="105"/>
      <c r="F1119" s="106"/>
      <c r="G1119" s="105"/>
      <c r="H1119" s="106"/>
    </row>
    <row r="1120" spans="1:9">
      <c r="A1120" s="27"/>
      <c r="B1120" s="27"/>
      <c r="C1120" s="27"/>
      <c r="D1120" s="104"/>
      <c r="E1120" s="106"/>
      <c r="F1120" s="106"/>
      <c r="G1120" s="105"/>
      <c r="H1120" s="106"/>
      <c r="I1120" s="23"/>
    </row>
    <row r="1121" spans="1:9">
      <c r="A1121" s="27"/>
      <c r="B1121" s="27"/>
      <c r="C1121" s="27"/>
      <c r="D1121" s="104"/>
      <c r="E1121" s="105"/>
      <c r="F1121" s="106"/>
      <c r="G1121" s="105"/>
      <c r="H1121" s="106"/>
    </row>
    <row r="1122" spans="1:9">
      <c r="A1122" s="27"/>
      <c r="B1122" s="27"/>
      <c r="C1122" s="27"/>
      <c r="D1122" s="104"/>
      <c r="E1122" s="105"/>
      <c r="F1122" s="106"/>
      <c r="G1122" s="105"/>
      <c r="H1122" s="106"/>
    </row>
    <row r="1123" spans="1:9">
      <c r="A1123" s="27"/>
      <c r="B1123" s="27"/>
      <c r="C1123" s="27"/>
      <c r="D1123" s="104"/>
      <c r="E1123" s="105"/>
      <c r="F1123" s="106"/>
      <c r="G1123" s="105"/>
      <c r="H1123" s="105"/>
    </row>
    <row r="1124" spans="1:9">
      <c r="A1124" s="27"/>
      <c r="B1124" s="27"/>
      <c r="C1124" s="27"/>
      <c r="D1124" s="104"/>
      <c r="E1124" s="105"/>
      <c r="F1124" s="106"/>
      <c r="G1124" s="105"/>
      <c r="H1124" s="105"/>
    </row>
    <row r="1125" spans="1:9">
      <c r="A1125" s="27"/>
      <c r="B1125" s="27"/>
      <c r="C1125" s="27"/>
      <c r="D1125" s="104"/>
      <c r="E1125" s="105"/>
      <c r="F1125" s="106"/>
      <c r="G1125" s="105"/>
      <c r="H1125" s="106"/>
    </row>
    <row r="1126" spans="1:9">
      <c r="A1126" s="27"/>
      <c r="B1126" s="27"/>
      <c r="C1126" s="27"/>
      <c r="D1126" s="104"/>
      <c r="E1126" s="105"/>
      <c r="F1126" s="105"/>
      <c r="G1126" s="105"/>
      <c r="H1126" s="105"/>
    </row>
    <row r="1127" spans="1:9">
      <c r="A1127" s="27"/>
      <c r="B1127" s="27"/>
      <c r="C1127" s="27"/>
      <c r="D1127" s="104"/>
      <c r="E1127" s="105"/>
      <c r="F1127" s="106"/>
      <c r="G1127" s="105"/>
      <c r="H1127" s="105"/>
      <c r="I1127" s="23"/>
    </row>
    <row r="1128" spans="1:9">
      <c r="A1128" s="27"/>
      <c r="B1128" s="27"/>
      <c r="C1128" s="27"/>
      <c r="D1128" s="104"/>
      <c r="E1128" s="106"/>
      <c r="F1128" s="106"/>
      <c r="G1128" s="107"/>
      <c r="H1128" s="106"/>
    </row>
    <row r="1129" spans="1:9">
      <c r="A1129" s="27"/>
      <c r="B1129" s="27"/>
      <c r="C1129" s="27"/>
      <c r="D1129" s="104"/>
      <c r="E1129" s="105"/>
      <c r="F1129" s="105"/>
      <c r="G1129" s="105"/>
      <c r="H1129" s="105"/>
      <c r="I1129" s="23"/>
    </row>
    <row r="1130" spans="1:9">
      <c r="A1130" s="27"/>
      <c r="B1130" s="27"/>
      <c r="C1130" s="27"/>
      <c r="D1130" s="104"/>
      <c r="E1130" s="105"/>
      <c r="F1130" s="105"/>
      <c r="G1130" s="105"/>
      <c r="H1130" s="105"/>
      <c r="I1130" s="23"/>
    </row>
    <row r="1131" spans="1:9">
      <c r="A1131" s="27"/>
      <c r="B1131" s="27"/>
      <c r="C1131" s="27"/>
      <c r="D1131" s="104"/>
      <c r="E1131" s="105"/>
      <c r="F1131" s="106"/>
      <c r="G1131" s="105"/>
      <c r="H1131" s="106"/>
    </row>
    <row r="1132" spans="1:9">
      <c r="A1132" s="27"/>
      <c r="B1132" s="27"/>
      <c r="C1132" s="27"/>
      <c r="D1132" s="104"/>
      <c r="E1132" s="105"/>
      <c r="F1132" s="106"/>
      <c r="G1132" s="105"/>
      <c r="H1132" s="106"/>
    </row>
    <row r="1133" spans="1:9">
      <c r="A1133" s="27"/>
      <c r="B1133" s="27"/>
      <c r="C1133" s="27"/>
      <c r="D1133" s="104"/>
      <c r="E1133" s="105"/>
      <c r="F1133" s="106"/>
      <c r="G1133" s="105"/>
      <c r="H1133" s="105"/>
    </row>
    <row r="1134" spans="1:9">
      <c r="A1134" s="27"/>
      <c r="B1134" s="27"/>
      <c r="C1134" s="27"/>
      <c r="D1134" s="104"/>
      <c r="E1134" s="106"/>
      <c r="F1134" s="106"/>
      <c r="G1134" s="105"/>
      <c r="H1134" s="106"/>
    </row>
    <row r="1135" spans="1:9">
      <c r="A1135" s="27"/>
      <c r="B1135" s="27"/>
      <c r="C1135" s="27"/>
      <c r="D1135" s="104"/>
      <c r="E1135" s="105"/>
      <c r="F1135" s="106"/>
      <c r="G1135" s="105"/>
      <c r="H1135" s="105"/>
    </row>
    <row r="1136" spans="1:9">
      <c r="A1136" s="27"/>
      <c r="B1136" s="27"/>
      <c r="C1136" s="27"/>
      <c r="D1136" s="104"/>
      <c r="E1136" s="105"/>
      <c r="F1136" s="106"/>
      <c r="G1136" s="105"/>
      <c r="H1136" s="106"/>
    </row>
    <row r="1137" spans="1:9">
      <c r="A1137" s="27"/>
      <c r="B1137" s="27"/>
      <c r="C1137" s="27"/>
      <c r="D1137" s="104"/>
      <c r="E1137" s="105"/>
      <c r="F1137" s="105"/>
      <c r="G1137" s="105"/>
      <c r="H1137" s="105"/>
    </row>
    <row r="1138" spans="1:9">
      <c r="A1138" s="27"/>
      <c r="B1138" s="27"/>
      <c r="C1138" s="27"/>
      <c r="D1138" s="104"/>
      <c r="E1138" s="105"/>
      <c r="F1138" s="106"/>
      <c r="G1138" s="105"/>
      <c r="H1138" s="105"/>
    </row>
    <row r="1139" spans="1:9">
      <c r="A1139" s="27"/>
      <c r="B1139" s="27"/>
      <c r="C1139" s="27"/>
      <c r="D1139" s="104"/>
      <c r="E1139" s="105"/>
      <c r="F1139" s="106"/>
      <c r="G1139" s="105"/>
      <c r="H1139" s="106"/>
      <c r="I1139" s="23"/>
    </row>
    <row r="1140" spans="1:9">
      <c r="A1140" s="27"/>
      <c r="B1140" s="27"/>
      <c r="C1140" s="27"/>
      <c r="D1140" s="104"/>
      <c r="E1140" s="105"/>
      <c r="F1140" s="106"/>
      <c r="G1140" s="105"/>
      <c r="H1140" s="106"/>
    </row>
    <row r="1141" spans="1:9">
      <c r="A1141" s="27"/>
      <c r="B1141" s="27"/>
      <c r="C1141" s="27"/>
      <c r="D1141" s="104"/>
      <c r="E1141" s="105"/>
      <c r="F1141" s="106"/>
      <c r="G1141" s="105"/>
      <c r="H1141" s="105"/>
    </row>
    <row r="1142" spans="1:9">
      <c r="A1142" s="27"/>
      <c r="B1142" s="27"/>
      <c r="C1142" s="27"/>
      <c r="D1142" s="104"/>
      <c r="E1142" s="106"/>
      <c r="F1142" s="105"/>
      <c r="G1142" s="105"/>
      <c r="H1142" s="105"/>
      <c r="I1142" s="23"/>
    </row>
    <row r="1143" spans="1:9">
      <c r="A1143" s="27"/>
      <c r="B1143" s="27"/>
      <c r="C1143" s="27"/>
      <c r="D1143" s="104"/>
      <c r="E1143" s="105"/>
      <c r="F1143" s="105"/>
      <c r="G1143" s="105"/>
      <c r="H1143" s="105"/>
    </row>
    <row r="1144" spans="1:9">
      <c r="A1144" s="27"/>
      <c r="B1144" s="27"/>
      <c r="C1144" s="27"/>
      <c r="D1144" s="104"/>
      <c r="E1144" s="105"/>
      <c r="F1144" s="106"/>
      <c r="G1144" s="105"/>
      <c r="H1144" s="105"/>
    </row>
    <row r="1145" spans="1:9">
      <c r="A1145" s="27"/>
      <c r="B1145" s="27"/>
      <c r="C1145" s="27"/>
      <c r="D1145" s="104"/>
      <c r="E1145" s="105"/>
      <c r="F1145" s="106"/>
      <c r="G1145" s="105"/>
      <c r="H1145" s="105"/>
    </row>
    <row r="1146" spans="1:9">
      <c r="A1146" s="27"/>
      <c r="B1146" s="27"/>
      <c r="C1146" s="27"/>
      <c r="D1146" s="104"/>
      <c r="E1146" s="105"/>
      <c r="F1146" s="106"/>
      <c r="G1146" s="105"/>
      <c r="H1146" s="106"/>
    </row>
    <row r="1147" spans="1:9">
      <c r="A1147" s="27"/>
      <c r="B1147" s="27"/>
      <c r="C1147" s="27"/>
      <c r="D1147" s="104"/>
      <c r="E1147" s="105"/>
      <c r="F1147" s="106"/>
      <c r="G1147" s="105"/>
      <c r="H1147" s="106"/>
    </row>
    <row r="1148" spans="1:9">
      <c r="A1148" s="27"/>
      <c r="B1148" s="27"/>
      <c r="C1148" s="27"/>
      <c r="D1148" s="104"/>
      <c r="E1148" s="105"/>
      <c r="F1148" s="105"/>
      <c r="G1148" s="105"/>
      <c r="H1148" s="105"/>
    </row>
    <row r="1149" spans="1:9">
      <c r="A1149" s="27"/>
      <c r="B1149" s="27"/>
      <c r="C1149" s="27"/>
      <c r="D1149" s="104"/>
      <c r="E1149" s="106"/>
      <c r="F1149" s="106"/>
      <c r="G1149" s="105"/>
      <c r="H1149" s="106"/>
    </row>
    <row r="1150" spans="1:9">
      <c r="A1150" s="27"/>
      <c r="B1150" s="27"/>
      <c r="C1150" s="27"/>
      <c r="D1150" s="104"/>
      <c r="E1150" s="106"/>
      <c r="F1150" s="106"/>
      <c r="G1150" s="105"/>
      <c r="H1150" s="106"/>
    </row>
    <row r="1151" spans="1:9">
      <c r="A1151" s="27"/>
      <c r="B1151" s="27"/>
      <c r="C1151" s="27"/>
      <c r="D1151" s="104"/>
      <c r="E1151" s="105"/>
      <c r="F1151" s="106"/>
      <c r="G1151" s="105"/>
      <c r="H1151" s="105"/>
    </row>
    <row r="1152" spans="1:9">
      <c r="A1152" s="27"/>
      <c r="B1152" s="27"/>
      <c r="C1152" s="27"/>
      <c r="D1152" s="104"/>
      <c r="E1152" s="105"/>
      <c r="F1152" s="105"/>
      <c r="G1152" s="105"/>
      <c r="H1152" s="105"/>
    </row>
    <row r="1153" spans="1:9">
      <c r="A1153" s="27"/>
      <c r="B1153" s="27"/>
      <c r="C1153" s="27"/>
      <c r="D1153" s="104"/>
      <c r="E1153" s="105"/>
      <c r="F1153" s="106"/>
      <c r="G1153" s="105"/>
      <c r="H1153" s="105"/>
    </row>
    <row r="1154" spans="1:9">
      <c r="A1154" s="27"/>
      <c r="B1154" s="27"/>
      <c r="C1154" s="27"/>
      <c r="D1154" s="104"/>
      <c r="E1154" s="105"/>
      <c r="F1154" s="106"/>
      <c r="G1154" s="105"/>
      <c r="H1154" s="105"/>
    </row>
    <row r="1155" spans="1:9">
      <c r="A1155" s="27"/>
      <c r="B1155" s="27"/>
      <c r="C1155" s="27"/>
      <c r="D1155" s="104"/>
      <c r="E1155" s="105"/>
      <c r="F1155" s="106"/>
      <c r="G1155" s="105"/>
      <c r="H1155" s="105"/>
    </row>
    <row r="1156" spans="1:9">
      <c r="A1156" s="27"/>
      <c r="B1156" s="27"/>
      <c r="C1156" s="27"/>
      <c r="D1156" s="104"/>
      <c r="E1156" s="105"/>
      <c r="F1156" s="106"/>
      <c r="G1156" s="105"/>
      <c r="H1156" s="105"/>
      <c r="I1156" s="23"/>
    </row>
    <row r="1157" spans="1:9">
      <c r="A1157" s="27"/>
      <c r="B1157" s="27"/>
      <c r="C1157" s="27"/>
      <c r="D1157" s="104"/>
      <c r="E1157" s="105"/>
      <c r="F1157" s="106"/>
      <c r="G1157" s="105"/>
      <c r="H1157" s="106"/>
    </row>
    <row r="1158" spans="1:9">
      <c r="A1158" s="27"/>
      <c r="B1158" s="27"/>
      <c r="C1158" s="27"/>
      <c r="D1158" s="104"/>
      <c r="E1158" s="105"/>
      <c r="F1158" s="106"/>
      <c r="G1158" s="105"/>
      <c r="H1158" s="105"/>
    </row>
    <row r="1159" spans="1:9">
      <c r="A1159" s="27"/>
      <c r="B1159" s="27"/>
      <c r="C1159" s="27"/>
      <c r="D1159" s="104"/>
      <c r="E1159" s="105"/>
      <c r="F1159" s="106"/>
      <c r="G1159" s="105"/>
      <c r="H1159" s="105"/>
    </row>
    <row r="1160" spans="1:9">
      <c r="A1160" s="27"/>
      <c r="B1160" s="27"/>
      <c r="C1160" s="27"/>
      <c r="D1160" s="104"/>
      <c r="E1160" s="105"/>
      <c r="F1160" s="106"/>
      <c r="G1160" s="105"/>
      <c r="H1160" s="105"/>
    </row>
    <row r="1161" spans="1:9">
      <c r="A1161" s="27"/>
      <c r="B1161" s="27"/>
      <c r="C1161" s="27"/>
      <c r="D1161" s="104"/>
      <c r="E1161" s="105"/>
      <c r="F1161" s="106"/>
      <c r="G1161" s="105"/>
      <c r="H1161" s="106"/>
    </row>
    <row r="1162" spans="1:9">
      <c r="A1162" s="27"/>
      <c r="B1162" s="27"/>
      <c r="C1162" s="27"/>
      <c r="D1162" s="104"/>
      <c r="E1162" s="105"/>
      <c r="F1162" s="105"/>
      <c r="G1162" s="105"/>
      <c r="H1162" s="105"/>
    </row>
    <row r="1163" spans="1:9">
      <c r="A1163" s="27"/>
      <c r="B1163" s="27"/>
      <c r="C1163" s="27"/>
      <c r="D1163" s="104"/>
      <c r="E1163" s="105"/>
      <c r="F1163" s="106"/>
      <c r="G1163" s="105"/>
      <c r="H1163" s="105"/>
    </row>
    <row r="1164" spans="1:9">
      <c r="A1164" s="27"/>
      <c r="B1164" s="27"/>
      <c r="C1164" s="27"/>
      <c r="D1164" s="104"/>
      <c r="E1164" s="106"/>
      <c r="F1164" s="106"/>
      <c r="G1164" s="105"/>
      <c r="H1164" s="106"/>
    </row>
    <row r="1165" spans="1:9">
      <c r="A1165" s="27"/>
      <c r="B1165" s="27"/>
      <c r="C1165" s="27"/>
      <c r="D1165" s="104"/>
      <c r="E1165" s="106"/>
      <c r="F1165" s="106"/>
      <c r="G1165" s="107"/>
      <c r="H1165" s="106"/>
    </row>
    <row r="1166" spans="1:9">
      <c r="A1166" s="27"/>
      <c r="B1166" s="27"/>
      <c r="C1166" s="27"/>
      <c r="D1166" s="104"/>
      <c r="E1166" s="106"/>
      <c r="F1166" s="105"/>
      <c r="G1166" s="107"/>
      <c r="H1166" s="105"/>
      <c r="I1166" s="23"/>
    </row>
    <row r="1167" spans="1:9">
      <c r="A1167" s="27"/>
      <c r="B1167" s="27"/>
      <c r="C1167" s="27"/>
      <c r="D1167" s="104"/>
      <c r="E1167" s="106"/>
      <c r="F1167" s="106"/>
      <c r="G1167" s="105"/>
      <c r="H1167" s="106"/>
    </row>
    <row r="1168" spans="1:9">
      <c r="A1168" s="27"/>
      <c r="B1168" s="27"/>
      <c r="C1168" s="27"/>
      <c r="D1168" s="104"/>
      <c r="E1168" s="106"/>
      <c r="F1168" s="106"/>
      <c r="G1168" s="107"/>
      <c r="H1168" s="105"/>
      <c r="I1168" s="23"/>
    </row>
    <row r="1169" spans="1:9">
      <c r="A1169" s="27"/>
      <c r="B1169" s="27"/>
      <c r="C1169" s="27"/>
      <c r="D1169" s="104"/>
      <c r="E1169" s="106"/>
      <c r="F1169" s="106"/>
      <c r="G1169" s="105"/>
      <c r="H1169" s="106"/>
    </row>
    <row r="1170" spans="1:9">
      <c r="A1170" s="27"/>
      <c r="B1170" s="27"/>
      <c r="C1170" s="27"/>
      <c r="D1170" s="104"/>
      <c r="E1170" s="105"/>
      <c r="F1170" s="105"/>
      <c r="G1170" s="105"/>
      <c r="H1170" s="105"/>
    </row>
    <row r="1171" spans="1:9">
      <c r="A1171" s="27"/>
      <c r="B1171" s="27"/>
      <c r="C1171" s="27"/>
      <c r="D1171" s="104"/>
      <c r="E1171" s="105"/>
      <c r="F1171" s="105"/>
      <c r="G1171" s="105"/>
      <c r="H1171" s="105"/>
      <c r="I1171" s="23"/>
    </row>
    <row r="1172" spans="1:9">
      <c r="A1172" s="27"/>
      <c r="B1172" s="27"/>
      <c r="C1172" s="27"/>
      <c r="D1172" s="104"/>
      <c r="E1172" s="105"/>
      <c r="F1172" s="105"/>
      <c r="G1172" s="105"/>
      <c r="H1172" s="105"/>
    </row>
    <row r="1173" spans="1:9">
      <c r="A1173" s="27"/>
      <c r="B1173" s="27"/>
      <c r="C1173" s="27"/>
      <c r="D1173" s="104"/>
      <c r="E1173" s="105"/>
      <c r="F1173" s="106"/>
      <c r="G1173" s="105"/>
      <c r="H1173" s="105"/>
    </row>
    <row r="1174" spans="1:9">
      <c r="A1174" s="27"/>
      <c r="B1174" s="27"/>
      <c r="C1174" s="27"/>
      <c r="D1174" s="104"/>
      <c r="E1174" s="106"/>
      <c r="F1174" s="106"/>
      <c r="G1174" s="105"/>
      <c r="H1174" s="106"/>
    </row>
    <row r="1175" spans="1:9">
      <c r="A1175" s="27"/>
      <c r="B1175" s="27"/>
      <c r="C1175" s="27"/>
      <c r="D1175" s="104"/>
      <c r="E1175" s="106"/>
      <c r="F1175" s="106"/>
      <c r="G1175" s="107"/>
      <c r="H1175" s="106"/>
    </row>
    <row r="1176" spans="1:9">
      <c r="A1176" s="27"/>
      <c r="B1176" s="27"/>
      <c r="C1176" s="27"/>
      <c r="D1176" s="104"/>
      <c r="E1176" s="105"/>
      <c r="F1176" s="106"/>
      <c r="G1176" s="105"/>
      <c r="H1176" s="105"/>
      <c r="I1176" s="23"/>
    </row>
    <row r="1177" spans="1:9">
      <c r="A1177" s="27"/>
      <c r="B1177" s="27"/>
      <c r="C1177" s="27"/>
      <c r="D1177" s="104"/>
      <c r="E1177" s="105"/>
      <c r="F1177" s="106"/>
      <c r="G1177" s="105"/>
      <c r="H1177" s="106"/>
    </row>
    <row r="1178" spans="1:9">
      <c r="A1178" s="27"/>
      <c r="B1178" s="27"/>
      <c r="C1178" s="27"/>
      <c r="D1178" s="104"/>
      <c r="E1178" s="105"/>
      <c r="F1178" s="106"/>
      <c r="G1178" s="105"/>
      <c r="H1178" s="105"/>
      <c r="I1178" s="23"/>
    </row>
    <row r="1179" spans="1:9">
      <c r="A1179" s="27"/>
      <c r="B1179" s="27"/>
      <c r="C1179" s="27"/>
      <c r="D1179" s="104"/>
      <c r="E1179" s="105"/>
      <c r="F1179" s="105"/>
      <c r="G1179" s="105"/>
      <c r="H1179" s="105"/>
    </row>
    <row r="1180" spans="1:9">
      <c r="A1180" s="27"/>
      <c r="B1180" s="27"/>
      <c r="C1180" s="27"/>
      <c r="D1180" s="104"/>
      <c r="E1180" s="106"/>
      <c r="F1180" s="105"/>
      <c r="G1180" s="105"/>
      <c r="H1180" s="105"/>
      <c r="I1180" s="23"/>
    </row>
    <row r="1181" spans="1:9">
      <c r="A1181" s="27"/>
      <c r="B1181" s="27"/>
      <c r="C1181" s="27"/>
      <c r="D1181" s="104"/>
      <c r="E1181" s="105"/>
      <c r="F1181" s="105"/>
      <c r="G1181" s="105"/>
      <c r="H1181" s="105"/>
    </row>
    <row r="1182" spans="1:9">
      <c r="A1182" s="27"/>
      <c r="B1182" s="27"/>
      <c r="C1182" s="27"/>
      <c r="D1182" s="104"/>
      <c r="E1182" s="105"/>
      <c r="F1182" s="105"/>
      <c r="G1182" s="105"/>
      <c r="H1182" s="105"/>
      <c r="I1182" s="23"/>
    </row>
    <row r="1183" spans="1:9">
      <c r="A1183" s="27"/>
      <c r="B1183" s="27"/>
      <c r="C1183" s="27"/>
      <c r="D1183" s="104"/>
      <c r="E1183" s="105"/>
      <c r="F1183" s="105"/>
      <c r="G1183" s="105"/>
      <c r="H1183" s="105"/>
    </row>
    <row r="1184" spans="1:9">
      <c r="A1184" s="27"/>
      <c r="B1184" s="27"/>
      <c r="C1184" s="27"/>
      <c r="D1184" s="104"/>
      <c r="E1184" s="105"/>
      <c r="F1184" s="106"/>
      <c r="G1184" s="105"/>
      <c r="H1184" s="105"/>
    </row>
    <row r="1185" spans="1:9">
      <c r="A1185" s="27"/>
      <c r="B1185" s="27"/>
      <c r="C1185" s="27"/>
      <c r="D1185" s="104"/>
      <c r="E1185" s="105"/>
      <c r="F1185" s="105"/>
      <c r="G1185" s="105"/>
      <c r="H1185" s="105"/>
    </row>
    <row r="1186" spans="1:9">
      <c r="A1186" s="27"/>
      <c r="B1186" s="27"/>
      <c r="C1186" s="27"/>
      <c r="D1186" s="104"/>
      <c r="E1186" s="105"/>
      <c r="F1186" s="105"/>
      <c r="G1186" s="105"/>
      <c r="H1186" s="105"/>
    </row>
    <row r="1187" spans="1:9">
      <c r="A1187" s="27"/>
      <c r="B1187" s="27"/>
      <c r="C1187" s="27"/>
      <c r="D1187" s="104"/>
      <c r="E1187" s="105"/>
      <c r="F1187" s="105"/>
      <c r="G1187" s="105"/>
      <c r="H1187" s="105"/>
    </row>
    <row r="1188" spans="1:9">
      <c r="A1188" s="27"/>
      <c r="B1188" s="27"/>
      <c r="C1188" s="27"/>
      <c r="D1188" s="104"/>
      <c r="E1188" s="105"/>
      <c r="F1188" s="106"/>
      <c r="G1188" s="105"/>
      <c r="H1188" s="105"/>
    </row>
    <row r="1189" spans="1:9">
      <c r="A1189" s="27"/>
      <c r="B1189" s="27"/>
      <c r="C1189" s="27"/>
      <c r="D1189" s="104"/>
      <c r="E1189" s="105"/>
      <c r="F1189" s="105"/>
      <c r="G1189" s="105"/>
      <c r="H1189" s="105"/>
    </row>
    <row r="1190" spans="1:9">
      <c r="A1190" s="27"/>
      <c r="B1190" s="27"/>
      <c r="C1190" s="27"/>
      <c r="D1190" s="104"/>
      <c r="E1190" s="106"/>
      <c r="F1190" s="106"/>
      <c r="G1190" s="107"/>
      <c r="H1190" s="106"/>
    </row>
    <row r="1191" spans="1:9">
      <c r="A1191" s="27"/>
      <c r="B1191" s="27"/>
      <c r="C1191" s="27"/>
      <c r="D1191" s="104"/>
      <c r="E1191" s="105"/>
      <c r="F1191" s="106"/>
      <c r="G1191" s="105"/>
      <c r="H1191" s="105"/>
    </row>
    <row r="1192" spans="1:9">
      <c r="A1192" s="27"/>
      <c r="B1192" s="27"/>
      <c r="C1192" s="27"/>
      <c r="D1192" s="104"/>
      <c r="E1192" s="105"/>
      <c r="F1192" s="106"/>
      <c r="G1192" s="105"/>
      <c r="H1192" s="105"/>
    </row>
    <row r="1193" spans="1:9">
      <c r="A1193" s="27"/>
      <c r="B1193" s="27"/>
      <c r="C1193" s="27"/>
      <c r="D1193" s="104"/>
      <c r="E1193" s="106"/>
      <c r="F1193" s="105"/>
      <c r="G1193" s="105"/>
      <c r="H1193" s="105"/>
      <c r="I1193" s="23"/>
    </row>
    <row r="1194" spans="1:9">
      <c r="A1194" s="27"/>
      <c r="B1194" s="27"/>
      <c r="C1194" s="27"/>
      <c r="D1194" s="104"/>
      <c r="E1194" s="105"/>
      <c r="F1194" s="105"/>
      <c r="G1194" s="105"/>
      <c r="H1194" s="105"/>
    </row>
    <row r="1195" spans="1:9">
      <c r="A1195" s="27"/>
      <c r="B1195" s="27"/>
      <c r="C1195" s="27"/>
      <c r="D1195" s="104"/>
      <c r="E1195" s="105"/>
      <c r="F1195" s="106"/>
      <c r="G1195" s="105"/>
      <c r="H1195" s="105"/>
    </row>
    <row r="1196" spans="1:9">
      <c r="A1196" s="27"/>
      <c r="B1196" s="27"/>
      <c r="C1196" s="27"/>
      <c r="D1196" s="104"/>
      <c r="E1196" s="106"/>
      <c r="F1196" s="106"/>
      <c r="G1196" s="107"/>
      <c r="H1196" s="105"/>
    </row>
    <row r="1197" spans="1:9">
      <c r="A1197" s="27"/>
      <c r="B1197" s="27"/>
      <c r="C1197" s="27"/>
      <c r="D1197" s="104"/>
      <c r="E1197" s="105"/>
      <c r="F1197" s="106"/>
      <c r="G1197" s="105"/>
      <c r="H1197" s="105"/>
    </row>
    <row r="1198" spans="1:9">
      <c r="A1198" s="27"/>
      <c r="B1198" s="27"/>
      <c r="C1198" s="27"/>
      <c r="D1198" s="104"/>
      <c r="E1198" s="105"/>
      <c r="F1198" s="105"/>
      <c r="G1198" s="105"/>
      <c r="H1198" s="105"/>
    </row>
    <row r="1199" spans="1:9">
      <c r="A1199" s="27"/>
      <c r="B1199" s="27"/>
      <c r="C1199" s="27"/>
      <c r="D1199" s="104"/>
      <c r="E1199" s="105"/>
      <c r="F1199" s="106"/>
      <c r="G1199" s="105"/>
      <c r="H1199" s="106"/>
    </row>
    <row r="1200" spans="1:9">
      <c r="A1200" s="27"/>
      <c r="B1200" s="27"/>
      <c r="C1200" s="27"/>
      <c r="D1200" s="104"/>
      <c r="E1200" s="105"/>
      <c r="F1200" s="106"/>
      <c r="G1200" s="105"/>
      <c r="H1200" s="105"/>
    </row>
    <row r="1201" spans="1:9">
      <c r="A1201" s="27"/>
      <c r="B1201" s="27"/>
      <c r="C1201" s="27"/>
      <c r="D1201" s="104"/>
      <c r="E1201" s="105"/>
      <c r="F1201" s="106"/>
      <c r="G1201" s="105"/>
      <c r="H1201" s="106"/>
    </row>
    <row r="1202" spans="1:9">
      <c r="A1202" s="27"/>
      <c r="B1202" s="27"/>
      <c r="C1202" s="27"/>
      <c r="D1202" s="104"/>
      <c r="E1202" s="105"/>
      <c r="F1202" s="106"/>
      <c r="G1202" s="105"/>
      <c r="H1202" s="105"/>
    </row>
    <row r="1203" spans="1:9">
      <c r="A1203" s="27"/>
      <c r="B1203" s="27"/>
      <c r="C1203" s="27"/>
      <c r="D1203" s="104"/>
      <c r="E1203" s="106"/>
      <c r="F1203" s="105"/>
      <c r="G1203" s="105"/>
      <c r="H1203" s="105"/>
    </row>
    <row r="1204" spans="1:9">
      <c r="A1204" s="27"/>
      <c r="B1204" s="27"/>
      <c r="C1204" s="27"/>
      <c r="D1204" s="104"/>
      <c r="E1204" s="105"/>
      <c r="F1204" s="106"/>
      <c r="G1204" s="105"/>
      <c r="H1204" s="106"/>
    </row>
    <row r="1205" spans="1:9">
      <c r="A1205" s="27"/>
      <c r="B1205" s="27"/>
      <c r="C1205" s="27"/>
      <c r="D1205" s="104"/>
      <c r="E1205" s="105"/>
      <c r="F1205" s="106"/>
      <c r="G1205" s="105"/>
      <c r="H1205" s="105"/>
    </row>
    <row r="1206" spans="1:9">
      <c r="A1206" s="27"/>
      <c r="B1206" s="27"/>
      <c r="C1206" s="27"/>
      <c r="D1206" s="104"/>
      <c r="E1206" s="105"/>
      <c r="F1206" s="106"/>
      <c r="G1206" s="105"/>
      <c r="H1206" s="105"/>
    </row>
    <row r="1207" spans="1:9">
      <c r="A1207" s="27"/>
      <c r="B1207" s="27"/>
      <c r="C1207" s="27"/>
      <c r="D1207" s="104"/>
      <c r="E1207" s="105"/>
      <c r="F1207" s="105"/>
      <c r="G1207" s="105"/>
      <c r="H1207" s="105"/>
      <c r="I1207" s="23"/>
    </row>
    <row r="1208" spans="1:9">
      <c r="A1208" s="27"/>
      <c r="B1208" s="27"/>
      <c r="C1208" s="27"/>
      <c r="D1208" s="104"/>
      <c r="E1208" s="106"/>
      <c r="F1208" s="105"/>
      <c r="G1208" s="107"/>
      <c r="H1208" s="105"/>
    </row>
    <row r="1209" spans="1:9">
      <c r="A1209" s="27"/>
      <c r="B1209" s="27"/>
      <c r="C1209" s="27"/>
      <c r="D1209" s="104"/>
      <c r="E1209" s="105"/>
      <c r="F1209" s="105"/>
      <c r="G1209" s="105"/>
      <c r="H1209" s="105"/>
    </row>
    <row r="1210" spans="1:9">
      <c r="A1210" s="27"/>
      <c r="B1210" s="27"/>
      <c r="C1210" s="27"/>
      <c r="D1210" s="104"/>
      <c r="E1210" s="105"/>
      <c r="F1210" s="106"/>
      <c r="G1210" s="105"/>
      <c r="H1210" s="105"/>
    </row>
    <row r="1211" spans="1:9">
      <c r="A1211" s="27"/>
      <c r="B1211" s="27"/>
      <c r="C1211" s="27"/>
      <c r="D1211" s="104"/>
      <c r="E1211" s="106"/>
      <c r="F1211" s="106"/>
      <c r="G1211" s="105"/>
      <c r="H1211" s="106"/>
    </row>
    <row r="1212" spans="1:9">
      <c r="A1212" s="27"/>
      <c r="B1212" s="27"/>
      <c r="C1212" s="27"/>
      <c r="D1212" s="104"/>
      <c r="E1212" s="105"/>
      <c r="F1212" s="106"/>
      <c r="G1212" s="105"/>
      <c r="H1212" s="105"/>
    </row>
    <row r="1213" spans="1:9">
      <c r="A1213" s="27"/>
      <c r="B1213" s="27"/>
      <c r="C1213" s="27"/>
      <c r="D1213" s="104"/>
      <c r="E1213" s="105"/>
      <c r="F1213" s="105"/>
      <c r="G1213" s="105"/>
      <c r="H1213" s="105"/>
    </row>
    <row r="1214" spans="1:9">
      <c r="A1214" s="27"/>
      <c r="B1214" s="27"/>
      <c r="C1214" s="27"/>
      <c r="D1214" s="104"/>
      <c r="E1214" s="106"/>
      <c r="F1214" s="106"/>
      <c r="G1214" s="105"/>
      <c r="H1214" s="106"/>
    </row>
    <row r="1215" spans="1:9">
      <c r="A1215" s="27"/>
      <c r="B1215" s="27"/>
      <c r="C1215" s="27"/>
      <c r="D1215" s="104"/>
      <c r="E1215" s="106"/>
      <c r="F1215" s="105"/>
      <c r="G1215" s="105"/>
      <c r="H1215" s="105"/>
    </row>
    <row r="1216" spans="1:9">
      <c r="A1216" s="27"/>
      <c r="B1216" s="27"/>
      <c r="C1216" s="27"/>
      <c r="D1216" s="104"/>
      <c r="E1216" s="105"/>
      <c r="F1216" s="106"/>
      <c r="G1216" s="105"/>
      <c r="H1216" s="106"/>
    </row>
    <row r="1217" spans="1:9">
      <c r="A1217" s="27"/>
      <c r="B1217" s="27"/>
      <c r="C1217" s="27"/>
      <c r="D1217" s="104"/>
      <c r="E1217" s="105"/>
      <c r="F1217" s="106"/>
      <c r="G1217" s="105"/>
      <c r="H1217" s="105"/>
    </row>
    <row r="1218" spans="1:9">
      <c r="A1218" s="27"/>
      <c r="B1218" s="27"/>
      <c r="C1218" s="27"/>
      <c r="D1218" s="104"/>
      <c r="E1218" s="105"/>
      <c r="F1218" s="105"/>
      <c r="G1218" s="105"/>
      <c r="H1218" s="105"/>
    </row>
    <row r="1219" spans="1:9">
      <c r="A1219" s="27"/>
      <c r="B1219" s="27"/>
      <c r="C1219" s="27"/>
      <c r="D1219" s="104"/>
      <c r="E1219" s="106"/>
      <c r="F1219" s="106"/>
      <c r="G1219" s="107"/>
      <c r="H1219" s="106"/>
    </row>
    <row r="1220" spans="1:9">
      <c r="A1220" s="27"/>
      <c r="B1220" s="27"/>
      <c r="C1220" s="27"/>
      <c r="D1220" s="104"/>
      <c r="E1220" s="105"/>
      <c r="F1220" s="105"/>
      <c r="G1220" s="105"/>
      <c r="H1220" s="105"/>
    </row>
    <row r="1221" spans="1:9">
      <c r="A1221" s="27"/>
      <c r="B1221" s="27"/>
      <c r="C1221" s="27"/>
      <c r="D1221" s="104"/>
      <c r="E1221" s="105"/>
      <c r="F1221" s="106"/>
      <c r="G1221" s="105"/>
      <c r="H1221" s="106"/>
    </row>
    <row r="1222" spans="1:9">
      <c r="A1222" s="27"/>
      <c r="B1222" s="27"/>
      <c r="C1222" s="27"/>
      <c r="D1222" s="104"/>
      <c r="E1222" s="105"/>
      <c r="F1222" s="106"/>
      <c r="G1222" s="105"/>
      <c r="H1222" s="105"/>
      <c r="I1222" s="23"/>
    </row>
    <row r="1223" spans="1:9">
      <c r="A1223" s="27"/>
      <c r="B1223" s="27"/>
      <c r="C1223" s="27"/>
      <c r="D1223" s="104"/>
      <c r="E1223" s="106"/>
      <c r="F1223" s="106"/>
      <c r="G1223" s="105"/>
      <c r="H1223" s="106"/>
    </row>
    <row r="1224" spans="1:9">
      <c r="A1224" s="27"/>
      <c r="B1224" s="27"/>
      <c r="C1224" s="27"/>
      <c r="D1224" s="104"/>
      <c r="E1224" s="106"/>
      <c r="F1224" s="106"/>
      <c r="G1224" s="107"/>
      <c r="H1224" s="106"/>
      <c r="I1224" s="23"/>
    </row>
    <row r="1225" spans="1:9">
      <c r="A1225" s="27"/>
      <c r="B1225" s="27"/>
      <c r="C1225" s="27"/>
      <c r="D1225" s="104"/>
      <c r="E1225" s="105"/>
      <c r="F1225" s="105"/>
      <c r="G1225" s="105"/>
      <c r="H1225" s="105"/>
    </row>
    <row r="1226" spans="1:9">
      <c r="A1226" s="27"/>
      <c r="B1226" s="27"/>
      <c r="C1226" s="27"/>
      <c r="D1226" s="104"/>
      <c r="E1226" s="105"/>
      <c r="F1226" s="105"/>
      <c r="G1226" s="105"/>
      <c r="H1226" s="105"/>
    </row>
    <row r="1227" spans="1:9">
      <c r="A1227" s="27"/>
      <c r="B1227" s="27"/>
      <c r="C1227" s="27"/>
      <c r="D1227" s="104"/>
      <c r="E1227" s="105"/>
      <c r="F1227" s="106"/>
      <c r="G1227" s="105"/>
      <c r="H1227" s="106"/>
    </row>
    <row r="1228" spans="1:9">
      <c r="A1228" s="27"/>
      <c r="B1228" s="27"/>
      <c r="C1228" s="27"/>
      <c r="D1228" s="104"/>
      <c r="E1228" s="105"/>
      <c r="F1228" s="106"/>
      <c r="G1228" s="105"/>
      <c r="H1228" s="106"/>
    </row>
    <row r="1229" spans="1:9">
      <c r="A1229" s="27"/>
      <c r="B1229" s="27"/>
      <c r="C1229" s="27"/>
      <c r="D1229" s="104"/>
      <c r="E1229" s="106"/>
      <c r="F1229" s="105"/>
      <c r="G1229" s="107"/>
      <c r="H1229" s="105"/>
    </row>
    <row r="1230" spans="1:9">
      <c r="A1230" s="27"/>
      <c r="B1230" s="27"/>
      <c r="C1230" s="27"/>
      <c r="D1230" s="104"/>
      <c r="E1230" s="105"/>
      <c r="F1230" s="105"/>
      <c r="G1230" s="105"/>
      <c r="H1230" s="105"/>
    </row>
    <row r="1231" spans="1:9">
      <c r="A1231" s="27"/>
      <c r="B1231" s="27"/>
      <c r="C1231" s="27"/>
      <c r="D1231" s="104"/>
      <c r="E1231" s="106"/>
      <c r="F1231" s="105"/>
      <c r="G1231" s="105"/>
      <c r="H1231" s="105"/>
    </row>
    <row r="1232" spans="1:9">
      <c r="A1232" s="27"/>
      <c r="B1232" s="27"/>
      <c r="C1232" s="27"/>
      <c r="D1232" s="104"/>
      <c r="E1232" s="105"/>
      <c r="F1232" s="106"/>
      <c r="G1232" s="105"/>
      <c r="H1232" s="105"/>
    </row>
    <row r="1233" spans="1:8">
      <c r="A1233" s="27"/>
      <c r="B1233" s="27"/>
      <c r="C1233" s="27"/>
      <c r="D1233" s="104"/>
      <c r="E1233" s="105"/>
      <c r="F1233" s="105"/>
      <c r="G1233" s="105"/>
      <c r="H1233" s="105"/>
    </row>
    <row r="1234" spans="1:8">
      <c r="A1234" s="27"/>
      <c r="B1234" s="27"/>
      <c r="C1234" s="27"/>
      <c r="D1234" s="104"/>
      <c r="E1234" s="106"/>
      <c r="F1234" s="106"/>
      <c r="G1234" s="105"/>
      <c r="H1234" s="105"/>
    </row>
    <row r="1235" spans="1:8">
      <c r="A1235" s="27"/>
      <c r="B1235" s="27"/>
      <c r="C1235" s="27"/>
      <c r="D1235" s="104"/>
      <c r="E1235" s="105"/>
      <c r="F1235" s="106"/>
      <c r="G1235" s="105"/>
      <c r="H1235" s="106"/>
    </row>
    <row r="1236" spans="1:8">
      <c r="A1236" s="27"/>
      <c r="B1236" s="27"/>
      <c r="C1236" s="27"/>
      <c r="D1236" s="104"/>
      <c r="E1236" s="106"/>
      <c r="F1236" s="106"/>
      <c r="G1236" s="107"/>
      <c r="H1236" s="106"/>
    </row>
    <row r="1237" spans="1:8">
      <c r="A1237" s="27"/>
      <c r="B1237" s="27"/>
      <c r="C1237" s="27"/>
      <c r="D1237" s="104"/>
      <c r="E1237" s="105"/>
      <c r="F1237" s="105"/>
      <c r="G1237" s="105"/>
      <c r="H1237" s="105"/>
    </row>
    <row r="1238" spans="1:8">
      <c r="A1238" s="27"/>
      <c r="B1238" s="27"/>
      <c r="C1238" s="27"/>
      <c r="D1238" s="104"/>
      <c r="E1238" s="106"/>
      <c r="F1238" s="106"/>
      <c r="G1238" s="105"/>
      <c r="H1238" s="106"/>
    </row>
    <row r="1239" spans="1:8">
      <c r="A1239" s="27"/>
      <c r="B1239" s="27"/>
      <c r="C1239" s="27"/>
      <c r="D1239" s="104"/>
      <c r="E1239" s="105"/>
      <c r="F1239" s="105"/>
      <c r="G1239" s="105"/>
      <c r="H1239" s="105"/>
    </row>
    <row r="1240" spans="1:8">
      <c r="A1240" s="27"/>
      <c r="B1240" s="27"/>
      <c r="C1240" s="27"/>
      <c r="D1240" s="104"/>
      <c r="E1240" s="105"/>
      <c r="F1240" s="106"/>
      <c r="G1240" s="105"/>
      <c r="H1240" s="106"/>
    </row>
    <row r="1241" spans="1:8">
      <c r="A1241" s="27"/>
      <c r="B1241" s="27"/>
      <c r="C1241" s="27"/>
      <c r="D1241" s="104"/>
      <c r="E1241" s="105"/>
      <c r="F1241" s="106"/>
      <c r="G1241" s="105"/>
      <c r="H1241" s="106"/>
    </row>
    <row r="1242" spans="1:8">
      <c r="A1242" s="27"/>
      <c r="B1242" s="27"/>
      <c r="C1242" s="27"/>
      <c r="D1242" s="104"/>
      <c r="E1242" s="105"/>
      <c r="F1242" s="105"/>
      <c r="G1242" s="105"/>
      <c r="H1242" s="105"/>
    </row>
    <row r="1243" spans="1:8">
      <c r="A1243" s="27"/>
      <c r="B1243" s="27"/>
      <c r="C1243" s="27"/>
      <c r="D1243" s="104"/>
      <c r="E1243" s="106"/>
      <c r="F1243" s="106"/>
      <c r="G1243" s="105"/>
      <c r="H1243" s="106"/>
    </row>
    <row r="1244" spans="1:8">
      <c r="A1244" s="27"/>
      <c r="B1244" s="27"/>
      <c r="C1244" s="27"/>
      <c r="D1244" s="104"/>
      <c r="E1244" s="105"/>
      <c r="F1244" s="106"/>
      <c r="G1244" s="105"/>
      <c r="H1244" s="105"/>
    </row>
    <row r="1245" spans="1:8">
      <c r="A1245" s="27"/>
      <c r="B1245" s="27"/>
      <c r="C1245" s="27"/>
      <c r="D1245" s="104"/>
      <c r="E1245" s="105"/>
      <c r="F1245" s="106"/>
      <c r="G1245" s="105"/>
      <c r="H1245" s="105"/>
    </row>
    <row r="1246" spans="1:8">
      <c r="A1246" s="27"/>
      <c r="B1246" s="27"/>
      <c r="C1246" s="27"/>
      <c r="D1246" s="104"/>
      <c r="E1246" s="105"/>
      <c r="F1246" s="105"/>
      <c r="G1246" s="105"/>
      <c r="H1246" s="105"/>
    </row>
    <row r="1247" spans="1:8">
      <c r="A1247" s="27"/>
      <c r="B1247" s="27"/>
      <c r="C1247" s="27"/>
      <c r="D1247" s="104"/>
      <c r="E1247" s="105"/>
      <c r="F1247" s="106"/>
      <c r="G1247" s="105"/>
      <c r="H1247" s="105"/>
    </row>
    <row r="1248" spans="1:8">
      <c r="A1248" s="27"/>
      <c r="B1248" s="27"/>
      <c r="C1248" s="27"/>
      <c r="D1248" s="104"/>
      <c r="E1248" s="105"/>
      <c r="F1248" s="106"/>
      <c r="G1248" s="105"/>
      <c r="H1248" s="105"/>
    </row>
    <row r="1249" spans="1:8">
      <c r="A1249" s="27"/>
      <c r="B1249" s="27"/>
      <c r="C1249" s="27"/>
      <c r="D1249" s="104"/>
      <c r="E1249" s="105"/>
      <c r="F1249" s="105"/>
      <c r="G1249" s="105"/>
      <c r="H1249" s="105"/>
    </row>
    <row r="1250" spans="1:8">
      <c r="A1250" s="27"/>
      <c r="B1250" s="27"/>
      <c r="C1250" s="27"/>
      <c r="D1250" s="104"/>
      <c r="E1250" s="105"/>
      <c r="F1250" s="106"/>
      <c r="G1250" s="105"/>
      <c r="H1250" s="106"/>
    </row>
    <row r="1251" spans="1:8">
      <c r="A1251" s="27"/>
      <c r="B1251" s="27"/>
      <c r="C1251" s="27"/>
      <c r="D1251" s="104"/>
      <c r="E1251" s="105"/>
      <c r="F1251" s="106"/>
      <c r="G1251" s="105"/>
      <c r="H1251" s="105"/>
    </row>
    <row r="1252" spans="1:8">
      <c r="A1252" s="27"/>
      <c r="B1252" s="27"/>
      <c r="C1252" s="27"/>
      <c r="D1252" s="104"/>
      <c r="E1252" s="105"/>
      <c r="F1252" s="106"/>
      <c r="G1252" s="105"/>
      <c r="H1252" s="105"/>
    </row>
    <row r="1253" spans="1:8">
      <c r="A1253" s="27"/>
      <c r="B1253" s="27"/>
      <c r="C1253" s="27"/>
      <c r="D1253" s="104"/>
      <c r="E1253" s="106"/>
      <c r="F1253" s="106"/>
      <c r="G1253" s="107"/>
      <c r="H1253" s="106"/>
    </row>
    <row r="1254" spans="1:8">
      <c r="A1254" s="27"/>
      <c r="B1254" s="27"/>
      <c r="C1254" s="27"/>
      <c r="D1254" s="104"/>
      <c r="E1254" s="106"/>
      <c r="F1254" s="106"/>
      <c r="G1254" s="105"/>
      <c r="H1254" s="106"/>
    </row>
    <row r="1255" spans="1:8">
      <c r="A1255" s="27"/>
      <c r="B1255" s="27"/>
      <c r="C1255" s="27"/>
      <c r="D1255" s="104"/>
      <c r="E1255" s="105"/>
      <c r="F1255" s="106"/>
      <c r="G1255" s="105"/>
      <c r="H1255" s="106"/>
    </row>
    <row r="1256" spans="1:8">
      <c r="A1256" s="27"/>
      <c r="B1256" s="27"/>
      <c r="C1256" s="27"/>
      <c r="D1256" s="104"/>
      <c r="E1256" s="105"/>
      <c r="F1256" s="105"/>
      <c r="G1256" s="105"/>
      <c r="H1256" s="105"/>
    </row>
    <row r="1257" spans="1:8">
      <c r="A1257" s="27"/>
      <c r="B1257" s="27"/>
      <c r="C1257" s="27"/>
      <c r="D1257" s="104"/>
      <c r="E1257" s="105"/>
      <c r="F1257" s="106"/>
      <c r="G1257" s="105"/>
      <c r="H1257" s="106"/>
    </row>
    <row r="1258" spans="1:8">
      <c r="A1258" s="27"/>
      <c r="B1258" s="27"/>
      <c r="C1258" s="27"/>
      <c r="D1258" s="104"/>
      <c r="E1258" s="105"/>
      <c r="F1258" s="106"/>
      <c r="G1258" s="105"/>
      <c r="H1258" s="106"/>
    </row>
    <row r="1259" spans="1:8">
      <c r="A1259" s="27"/>
      <c r="B1259" s="27"/>
      <c r="C1259" s="27"/>
      <c r="D1259" s="104"/>
      <c r="E1259" s="106"/>
      <c r="F1259" s="106"/>
      <c r="G1259" s="105"/>
      <c r="H1259" s="106"/>
    </row>
    <row r="1260" spans="1:8">
      <c r="A1260" s="27"/>
      <c r="B1260" s="27"/>
      <c r="C1260" s="27"/>
      <c r="D1260" s="104"/>
      <c r="E1260" s="106"/>
      <c r="F1260" s="106"/>
      <c r="G1260" s="105"/>
      <c r="H1260" s="106"/>
    </row>
    <row r="1261" spans="1:8">
      <c r="A1261" s="27"/>
      <c r="B1261" s="27"/>
      <c r="C1261" s="27"/>
      <c r="D1261" s="104"/>
      <c r="E1261" s="106"/>
      <c r="F1261" s="106"/>
      <c r="G1261" s="107"/>
      <c r="H1261" s="106"/>
    </row>
    <row r="1262" spans="1:8">
      <c r="A1262" s="27"/>
      <c r="B1262" s="27"/>
      <c r="C1262" s="27"/>
      <c r="D1262" s="104"/>
      <c r="E1262" s="106"/>
      <c r="F1262" s="106"/>
      <c r="G1262" s="107"/>
      <c r="H1262" s="106"/>
    </row>
    <row r="1263" spans="1:8">
      <c r="A1263" s="27"/>
      <c r="B1263" s="27"/>
      <c r="C1263" s="27"/>
      <c r="D1263" s="104"/>
      <c r="E1263" s="105"/>
      <c r="F1263" s="106"/>
      <c r="G1263" s="105"/>
      <c r="H1263" s="106"/>
    </row>
    <row r="1264" spans="1:8">
      <c r="A1264" s="27"/>
      <c r="B1264" s="27"/>
      <c r="C1264" s="27"/>
      <c r="D1264" s="104"/>
      <c r="E1264" s="105"/>
      <c r="F1264" s="106"/>
      <c r="G1264" s="105"/>
      <c r="H1264" s="106"/>
    </row>
    <row r="1265" spans="1:8">
      <c r="A1265" s="27"/>
      <c r="B1265" s="27"/>
      <c r="C1265" s="27"/>
      <c r="D1265" s="104"/>
      <c r="E1265" s="106"/>
      <c r="F1265" s="106"/>
      <c r="G1265" s="105"/>
      <c r="H1265" s="106"/>
    </row>
    <row r="1266" spans="1:8">
      <c r="A1266" s="27"/>
      <c r="B1266" s="27"/>
      <c r="C1266" s="27"/>
      <c r="D1266" s="104"/>
      <c r="E1266" s="105"/>
      <c r="F1266" s="105"/>
      <c r="G1266" s="105"/>
      <c r="H1266" s="105"/>
    </row>
    <row r="1267" spans="1:8">
      <c r="A1267" s="27"/>
      <c r="B1267" s="27"/>
      <c r="C1267" s="27"/>
      <c r="D1267" s="104"/>
      <c r="E1267" s="105"/>
      <c r="F1267" s="106"/>
      <c r="G1267" s="105"/>
      <c r="H1267" s="106"/>
    </row>
    <row r="1268" spans="1:8">
      <c r="A1268" s="27"/>
      <c r="B1268" s="27"/>
      <c r="C1268" s="27"/>
      <c r="D1268" s="104"/>
      <c r="E1268" s="105"/>
      <c r="F1268" s="105"/>
      <c r="G1268" s="105"/>
      <c r="H1268" s="105"/>
    </row>
    <row r="1269" spans="1:8">
      <c r="A1269" s="27"/>
      <c r="B1269" s="27"/>
      <c r="C1269" s="27"/>
      <c r="D1269" s="104"/>
      <c r="E1269" s="105"/>
      <c r="F1269" s="106"/>
      <c r="G1269" s="105"/>
      <c r="H1269" s="105"/>
    </row>
    <row r="1270" spans="1:8">
      <c r="A1270" s="27"/>
      <c r="B1270" s="27"/>
      <c r="C1270" s="27"/>
      <c r="D1270" s="104"/>
      <c r="E1270" s="105"/>
      <c r="F1270" s="106"/>
      <c r="G1270" s="105"/>
      <c r="H1270" s="105"/>
    </row>
    <row r="1271" spans="1:8">
      <c r="A1271" s="27"/>
      <c r="B1271" s="27"/>
      <c r="C1271" s="27"/>
      <c r="D1271" s="104"/>
      <c r="E1271" s="105"/>
      <c r="F1271" s="106"/>
      <c r="G1271" s="105"/>
      <c r="H1271" s="105"/>
    </row>
    <row r="1272" spans="1:8">
      <c r="A1272" s="27"/>
      <c r="B1272" s="27"/>
      <c r="C1272" s="27"/>
      <c r="D1272" s="104"/>
      <c r="E1272" s="106"/>
      <c r="F1272" s="106"/>
      <c r="G1272" s="105"/>
      <c r="H1272" s="106"/>
    </row>
    <row r="1273" spans="1:8">
      <c r="A1273" s="27"/>
      <c r="B1273" s="27"/>
      <c r="C1273" s="27"/>
      <c r="D1273" s="104"/>
      <c r="E1273" s="105"/>
      <c r="F1273" s="106"/>
      <c r="G1273" s="105"/>
      <c r="H1273" s="106"/>
    </row>
    <row r="1274" spans="1:8">
      <c r="A1274" s="27"/>
      <c r="B1274" s="27"/>
      <c r="C1274" s="27"/>
      <c r="D1274" s="104"/>
      <c r="E1274" s="106"/>
      <c r="F1274" s="105"/>
      <c r="G1274" s="105"/>
      <c r="H1274" s="105"/>
    </row>
    <row r="1275" spans="1:8">
      <c r="A1275" s="27"/>
      <c r="B1275" s="27"/>
      <c r="C1275" s="27"/>
      <c r="D1275" s="104"/>
      <c r="E1275" s="105"/>
      <c r="F1275" s="106"/>
      <c r="G1275" s="105"/>
      <c r="H1275" s="105"/>
    </row>
    <row r="1276" spans="1:8">
      <c r="A1276" s="27"/>
      <c r="B1276" s="27"/>
      <c r="C1276" s="27"/>
      <c r="D1276" s="104"/>
      <c r="E1276" s="105"/>
      <c r="F1276" s="105"/>
      <c r="G1276" s="105"/>
      <c r="H1276" s="105"/>
    </row>
    <row r="1277" spans="1:8">
      <c r="A1277" s="27"/>
      <c r="B1277" s="27"/>
      <c r="C1277" s="27"/>
      <c r="D1277" s="104"/>
      <c r="E1277" s="105"/>
      <c r="F1277" s="106"/>
      <c r="G1277" s="105"/>
      <c r="H1277" s="106"/>
    </row>
    <row r="1278" spans="1:8">
      <c r="A1278" s="27"/>
      <c r="B1278" s="27"/>
      <c r="C1278" s="27"/>
      <c r="D1278" s="104"/>
      <c r="E1278" s="105"/>
      <c r="F1278" s="106"/>
      <c r="G1278" s="105"/>
      <c r="H1278" s="105"/>
    </row>
    <row r="1279" spans="1:8">
      <c r="A1279" s="27"/>
      <c r="B1279" s="27"/>
      <c r="C1279" s="27"/>
      <c r="D1279" s="104"/>
      <c r="E1279" s="106"/>
      <c r="F1279" s="106"/>
      <c r="G1279" s="105"/>
      <c r="H1279" s="105"/>
    </row>
    <row r="1280" spans="1:8">
      <c r="A1280" s="27"/>
      <c r="B1280" s="27"/>
      <c r="C1280" s="27"/>
      <c r="D1280" s="104"/>
      <c r="E1280" s="105"/>
      <c r="F1280" s="105"/>
      <c r="G1280" s="105"/>
      <c r="H1280" s="105"/>
    </row>
    <row r="1281" spans="1:8">
      <c r="A1281" s="27"/>
      <c r="B1281" s="27"/>
      <c r="C1281" s="27"/>
      <c r="D1281" s="104"/>
      <c r="E1281" s="105"/>
      <c r="F1281" s="105"/>
      <c r="G1281" s="105"/>
      <c r="H1281" s="105"/>
    </row>
    <row r="1282" spans="1:8">
      <c r="A1282" s="27"/>
      <c r="B1282" s="27"/>
      <c r="C1282" s="27"/>
      <c r="D1282" s="104"/>
      <c r="E1282" s="105"/>
      <c r="F1282" s="106"/>
      <c r="G1282" s="105"/>
      <c r="H1282" s="106"/>
    </row>
    <row r="1283" spans="1:8">
      <c r="A1283" s="27"/>
      <c r="B1283" s="27"/>
      <c r="C1283" s="27"/>
      <c r="D1283" s="104"/>
      <c r="E1283" s="105"/>
      <c r="F1283" s="105"/>
      <c r="G1283" s="105"/>
      <c r="H1283" s="105"/>
    </row>
    <row r="1284" spans="1:8">
      <c r="A1284" s="27"/>
      <c r="B1284" s="27"/>
      <c r="C1284" s="27"/>
      <c r="D1284" s="104"/>
      <c r="E1284" s="105"/>
      <c r="F1284" s="106"/>
      <c r="G1284" s="105"/>
      <c r="H1284" s="106"/>
    </row>
    <row r="1285" spans="1:8">
      <c r="A1285" s="27"/>
      <c r="B1285" s="27"/>
      <c r="C1285" s="27"/>
      <c r="D1285" s="104"/>
      <c r="E1285" s="105"/>
      <c r="F1285" s="106"/>
      <c r="G1285" s="105"/>
      <c r="H1285" s="106"/>
    </row>
    <row r="1286" spans="1:8">
      <c r="A1286" s="27"/>
      <c r="B1286" s="27"/>
      <c r="C1286" s="27"/>
      <c r="D1286" s="104"/>
      <c r="E1286" s="106"/>
      <c r="F1286" s="106"/>
      <c r="G1286" s="105"/>
      <c r="H1286" s="105"/>
    </row>
    <row r="1287" spans="1:8">
      <c r="A1287" s="27"/>
      <c r="B1287" s="27"/>
      <c r="C1287" s="27"/>
      <c r="D1287" s="104"/>
      <c r="E1287" s="106"/>
      <c r="F1287" s="105"/>
      <c r="G1287" s="105"/>
      <c r="H1287" s="105"/>
    </row>
    <row r="1288" spans="1:8">
      <c r="A1288" s="27"/>
      <c r="B1288" s="27"/>
      <c r="C1288" s="27"/>
      <c r="D1288" s="104"/>
      <c r="E1288" s="105"/>
      <c r="F1288" s="106"/>
      <c r="G1288" s="105"/>
      <c r="H1288" s="105"/>
    </row>
    <row r="1289" spans="1:8">
      <c r="A1289" s="27"/>
      <c r="B1289" s="27"/>
      <c r="C1289" s="27"/>
      <c r="D1289" s="104"/>
      <c r="E1289" s="106"/>
      <c r="F1289" s="106"/>
      <c r="G1289" s="107"/>
      <c r="H1289" s="105"/>
    </row>
    <row r="1290" spans="1:8">
      <c r="A1290" s="27"/>
      <c r="B1290" s="27"/>
      <c r="C1290" s="27"/>
      <c r="D1290" s="104"/>
      <c r="E1290" s="105"/>
      <c r="F1290" s="106"/>
      <c r="G1290" s="105"/>
      <c r="H1290" s="106"/>
    </row>
    <row r="1291" spans="1:8">
      <c r="A1291" s="27"/>
      <c r="B1291" s="27"/>
      <c r="C1291" s="27"/>
      <c r="D1291" s="104"/>
      <c r="E1291" s="106"/>
      <c r="F1291" s="106"/>
      <c r="G1291" s="105"/>
      <c r="H1291" s="106"/>
    </row>
    <row r="1292" spans="1:8">
      <c r="A1292" s="27"/>
      <c r="B1292" s="27"/>
      <c r="C1292" s="27"/>
      <c r="D1292" s="104"/>
      <c r="E1292" s="105"/>
      <c r="F1292" s="106"/>
      <c r="G1292" s="105"/>
      <c r="H1292" s="106"/>
    </row>
    <row r="1293" spans="1:8">
      <c r="A1293" s="27"/>
      <c r="B1293" s="27"/>
      <c r="C1293" s="27"/>
      <c r="D1293" s="104"/>
      <c r="E1293" s="106"/>
      <c r="F1293" s="105"/>
      <c r="G1293" s="107"/>
      <c r="H1293" s="105"/>
    </row>
    <row r="1294" spans="1:8">
      <c r="A1294" s="27"/>
      <c r="B1294" s="27"/>
      <c r="C1294" s="27"/>
      <c r="D1294" s="104"/>
      <c r="E1294" s="106"/>
      <c r="F1294" s="106"/>
      <c r="G1294" s="105"/>
      <c r="H1294" s="106"/>
    </row>
    <row r="1295" spans="1:8">
      <c r="A1295" s="27"/>
      <c r="B1295" s="27"/>
      <c r="C1295" s="27"/>
      <c r="D1295" s="104"/>
      <c r="E1295" s="106"/>
      <c r="F1295" s="105"/>
      <c r="G1295" s="105"/>
      <c r="H1295" s="105"/>
    </row>
    <row r="1296" spans="1:8">
      <c r="A1296" s="27"/>
      <c r="B1296" s="27"/>
      <c r="C1296" s="27"/>
      <c r="D1296" s="104"/>
      <c r="E1296" s="105"/>
      <c r="F1296" s="106"/>
      <c r="G1296" s="105"/>
      <c r="H1296" s="106"/>
    </row>
    <row r="1297" spans="1:8">
      <c r="A1297" s="27"/>
      <c r="B1297" s="27"/>
      <c r="C1297" s="27"/>
      <c r="D1297" s="104"/>
      <c r="E1297" s="105"/>
      <c r="F1297" s="106"/>
      <c r="G1297" s="105"/>
      <c r="H1297" s="105"/>
    </row>
    <row r="1298" spans="1:8">
      <c r="A1298" s="27"/>
      <c r="B1298" s="27"/>
      <c r="C1298" s="27"/>
      <c r="D1298" s="104"/>
      <c r="E1298" s="105"/>
      <c r="F1298" s="106"/>
      <c r="G1298" s="105"/>
      <c r="H1298" s="106"/>
    </row>
    <row r="1299" spans="1:8">
      <c r="A1299" s="27"/>
      <c r="B1299" s="27"/>
      <c r="C1299" s="27"/>
      <c r="D1299" s="104"/>
      <c r="E1299" s="105"/>
      <c r="F1299" s="106"/>
      <c r="G1299" s="105"/>
      <c r="H1299" s="106"/>
    </row>
    <row r="1300" spans="1:8">
      <c r="A1300" s="27"/>
      <c r="B1300" s="27"/>
      <c r="C1300" s="27"/>
      <c r="D1300" s="104"/>
      <c r="E1300" s="105"/>
      <c r="F1300" s="106"/>
      <c r="G1300" s="105"/>
      <c r="H1300" s="106"/>
    </row>
    <row r="1301" spans="1:8">
      <c r="A1301" s="27"/>
      <c r="B1301" s="27"/>
      <c r="C1301" s="27"/>
      <c r="D1301" s="104"/>
      <c r="E1301" s="105"/>
      <c r="F1301" s="106"/>
      <c r="G1301" s="105"/>
      <c r="H1301" s="105"/>
    </row>
    <row r="1302" spans="1:8">
      <c r="A1302" s="27"/>
      <c r="B1302" s="27"/>
      <c r="C1302" s="27"/>
      <c r="D1302" s="104"/>
      <c r="E1302" s="105"/>
      <c r="F1302" s="106"/>
      <c r="G1302" s="105"/>
      <c r="H1302" s="105"/>
    </row>
    <row r="1303" spans="1:8">
      <c r="A1303" s="27"/>
      <c r="B1303" s="27"/>
      <c r="C1303" s="27"/>
      <c r="D1303" s="104"/>
      <c r="E1303" s="105"/>
      <c r="F1303" s="105"/>
      <c r="G1303" s="105"/>
      <c r="H1303" s="105"/>
    </row>
    <row r="1304" spans="1:8">
      <c r="A1304" s="27"/>
      <c r="B1304" s="27"/>
      <c r="C1304" s="27"/>
      <c r="D1304" s="104"/>
      <c r="E1304" s="105"/>
      <c r="F1304" s="105"/>
      <c r="G1304" s="105"/>
      <c r="H1304" s="105"/>
    </row>
    <row r="1305" spans="1:8">
      <c r="A1305" s="27"/>
      <c r="B1305" s="27"/>
      <c r="C1305" s="27"/>
      <c r="D1305" s="104"/>
      <c r="E1305" s="105"/>
      <c r="F1305" s="105"/>
      <c r="G1305" s="105"/>
      <c r="H1305" s="105"/>
    </row>
    <row r="1306" spans="1:8">
      <c r="A1306" s="27"/>
      <c r="B1306" s="27"/>
      <c r="C1306" s="27"/>
      <c r="D1306" s="104"/>
      <c r="E1306" s="105"/>
      <c r="F1306" s="106"/>
      <c r="G1306" s="105"/>
      <c r="H1306" s="105"/>
    </row>
    <row r="1307" spans="1:8">
      <c r="A1307" s="27"/>
      <c r="B1307" s="27"/>
      <c r="C1307" s="27"/>
      <c r="D1307" s="104"/>
      <c r="E1307" s="106"/>
      <c r="F1307" s="106"/>
      <c r="G1307" s="105"/>
      <c r="H1307" s="105"/>
    </row>
    <row r="1308" spans="1:8">
      <c r="A1308" s="27"/>
      <c r="B1308" s="27"/>
      <c r="C1308" s="27"/>
      <c r="D1308" s="104"/>
      <c r="E1308" s="105"/>
      <c r="F1308" s="106"/>
      <c r="G1308" s="105"/>
      <c r="H1308" s="105"/>
    </row>
    <row r="1309" spans="1:8">
      <c r="A1309" s="27"/>
      <c r="B1309" s="27"/>
      <c r="C1309" s="27"/>
      <c r="D1309" s="104"/>
      <c r="E1309" s="106"/>
      <c r="F1309" s="106"/>
      <c r="G1309" s="105"/>
      <c r="H1309" s="105"/>
    </row>
    <row r="1310" spans="1:8">
      <c r="A1310" s="27"/>
      <c r="B1310" s="27"/>
      <c r="C1310" s="27"/>
      <c r="D1310" s="104"/>
      <c r="E1310" s="105"/>
      <c r="F1310" s="106"/>
      <c r="G1310" s="105"/>
      <c r="H1310" s="105"/>
    </row>
    <row r="1311" spans="1:8">
      <c r="A1311" s="27"/>
      <c r="B1311" s="27"/>
      <c r="C1311" s="27"/>
      <c r="D1311" s="104"/>
      <c r="E1311" s="105"/>
      <c r="F1311" s="106"/>
      <c r="G1311" s="105"/>
      <c r="H1311" s="106"/>
    </row>
    <row r="1312" spans="1:8">
      <c r="A1312" s="27"/>
      <c r="B1312" s="27"/>
      <c r="C1312" s="27"/>
      <c r="D1312" s="104"/>
      <c r="E1312" s="105"/>
      <c r="F1312" s="106"/>
      <c r="G1312" s="105"/>
      <c r="H1312" s="105"/>
    </row>
    <row r="1313" spans="1:8">
      <c r="A1313" s="27"/>
      <c r="B1313" s="27"/>
      <c r="C1313" s="27"/>
      <c r="D1313" s="104"/>
      <c r="E1313" s="105"/>
      <c r="F1313" s="105"/>
      <c r="G1313" s="105"/>
      <c r="H1313" s="105"/>
    </row>
    <row r="1314" spans="1:8">
      <c r="A1314" s="27"/>
      <c r="B1314" s="27"/>
      <c r="C1314" s="27"/>
      <c r="D1314" s="104"/>
      <c r="E1314" s="105"/>
      <c r="F1314" s="106"/>
      <c r="G1314" s="105"/>
      <c r="H1314" s="106"/>
    </row>
    <row r="1315" spans="1:8">
      <c r="A1315" s="27"/>
      <c r="B1315" s="27"/>
      <c r="C1315" s="27"/>
      <c r="D1315" s="104"/>
      <c r="E1315" s="105"/>
      <c r="F1315" s="106"/>
      <c r="G1315" s="105"/>
      <c r="H1315" s="106"/>
    </row>
    <row r="1316" spans="1:8">
      <c r="A1316" s="27"/>
      <c r="B1316" s="27"/>
      <c r="C1316" s="27"/>
      <c r="D1316" s="104"/>
      <c r="E1316" s="106"/>
      <c r="F1316" s="106"/>
      <c r="G1316" s="105"/>
      <c r="H1316" s="106"/>
    </row>
    <row r="1317" spans="1:8">
      <c r="A1317" s="27"/>
      <c r="B1317" s="27"/>
      <c r="C1317" s="27"/>
      <c r="D1317" s="104"/>
      <c r="E1317" s="105"/>
      <c r="F1317" s="106"/>
      <c r="G1317" s="105"/>
      <c r="H1317" s="106"/>
    </row>
    <row r="1318" spans="1:8">
      <c r="A1318" s="27"/>
      <c r="B1318" s="27"/>
      <c r="C1318" s="27"/>
      <c r="D1318" s="104"/>
      <c r="E1318" s="105"/>
      <c r="F1318" s="105"/>
      <c r="G1318" s="105"/>
      <c r="H1318" s="105"/>
    </row>
    <row r="1319" spans="1:8">
      <c r="A1319" s="27"/>
      <c r="B1319" s="27"/>
      <c r="C1319" s="27"/>
      <c r="D1319" s="104"/>
      <c r="E1319" s="106"/>
      <c r="F1319" s="106"/>
      <c r="G1319" s="107"/>
      <c r="H1319" s="106"/>
    </row>
    <row r="1320" spans="1:8">
      <c r="A1320" s="27"/>
      <c r="B1320" s="27"/>
      <c r="C1320" s="27"/>
      <c r="D1320" s="104"/>
      <c r="E1320" s="105"/>
      <c r="F1320" s="106"/>
      <c r="G1320" s="105"/>
      <c r="H1320" s="105"/>
    </row>
    <row r="1321" spans="1:8">
      <c r="A1321" s="27"/>
      <c r="B1321" s="27"/>
      <c r="C1321" s="27"/>
      <c r="D1321" s="104"/>
      <c r="E1321" s="105"/>
      <c r="F1321" s="106"/>
      <c r="G1321" s="105"/>
      <c r="H1321" s="105"/>
    </row>
    <row r="1322" spans="1:8">
      <c r="A1322" s="27"/>
      <c r="B1322" s="27"/>
      <c r="C1322" s="27"/>
      <c r="D1322" s="104"/>
      <c r="E1322" s="105"/>
      <c r="F1322" s="106"/>
      <c r="G1322" s="105"/>
      <c r="H1322" s="106"/>
    </row>
    <row r="1323" spans="1:8">
      <c r="A1323" s="27"/>
      <c r="B1323" s="27"/>
      <c r="C1323" s="27"/>
      <c r="D1323" s="104"/>
      <c r="E1323" s="105"/>
      <c r="F1323" s="106"/>
      <c r="G1323" s="105"/>
      <c r="H1323" s="105"/>
    </row>
    <row r="1324" spans="1:8">
      <c r="A1324" s="27"/>
      <c r="B1324" s="27"/>
      <c r="C1324" s="27"/>
      <c r="D1324" s="104"/>
      <c r="E1324" s="105"/>
      <c r="F1324" s="106"/>
      <c r="G1324" s="105"/>
      <c r="H1324" s="106"/>
    </row>
    <row r="1325" spans="1:8">
      <c r="A1325" s="27"/>
      <c r="B1325" s="27"/>
      <c r="C1325" s="27"/>
      <c r="D1325" s="104"/>
      <c r="E1325" s="105"/>
      <c r="F1325" s="106"/>
      <c r="G1325" s="105"/>
      <c r="H1325" s="106"/>
    </row>
    <row r="1326" spans="1:8">
      <c r="A1326" s="27"/>
      <c r="B1326" s="27"/>
      <c r="C1326" s="27"/>
      <c r="D1326" s="104"/>
      <c r="E1326" s="106"/>
      <c r="F1326" s="106"/>
      <c r="G1326" s="105"/>
      <c r="H1326" s="105"/>
    </row>
    <row r="1327" spans="1:8">
      <c r="A1327" s="27"/>
      <c r="B1327" s="27"/>
      <c r="C1327" s="27"/>
      <c r="D1327" s="104"/>
      <c r="E1327" s="105"/>
      <c r="F1327" s="105"/>
      <c r="G1327" s="105"/>
      <c r="H1327" s="105"/>
    </row>
    <row r="1328" spans="1:8">
      <c r="A1328" s="27"/>
      <c r="B1328" s="27"/>
      <c r="C1328" s="27"/>
      <c r="D1328" s="104"/>
      <c r="E1328" s="105"/>
      <c r="F1328" s="106"/>
      <c r="G1328" s="105"/>
      <c r="H1328" s="106"/>
    </row>
    <row r="1329" spans="1:8">
      <c r="A1329" s="27"/>
      <c r="B1329" s="27"/>
      <c r="C1329" s="27"/>
      <c r="D1329" s="104"/>
      <c r="E1329" s="106"/>
      <c r="F1329" s="106"/>
      <c r="G1329" s="105"/>
      <c r="H1329" s="106"/>
    </row>
    <row r="1330" spans="1:8">
      <c r="A1330" s="27"/>
      <c r="B1330" s="27"/>
      <c r="C1330" s="27"/>
      <c r="D1330" s="104"/>
      <c r="E1330" s="105"/>
      <c r="F1330" s="106"/>
      <c r="G1330" s="105"/>
      <c r="H1330" s="105"/>
    </row>
    <row r="1331" spans="1:8">
      <c r="A1331" s="27"/>
      <c r="B1331" s="27"/>
      <c r="C1331" s="27"/>
      <c r="D1331" s="104"/>
      <c r="E1331" s="106"/>
      <c r="F1331" s="106"/>
      <c r="G1331" s="107"/>
      <c r="H1331" s="106"/>
    </row>
    <row r="1332" spans="1:8">
      <c r="A1332" s="27"/>
      <c r="B1332" s="27"/>
      <c r="C1332" s="27"/>
      <c r="D1332" s="104"/>
      <c r="E1332" s="105"/>
      <c r="F1332" s="106"/>
      <c r="G1332" s="105"/>
      <c r="H1332" s="105"/>
    </row>
    <row r="1333" spans="1:8">
      <c r="A1333" s="27"/>
      <c r="B1333" s="27"/>
      <c r="C1333" s="27"/>
      <c r="D1333" s="104"/>
      <c r="E1333" s="105"/>
      <c r="F1333" s="105"/>
      <c r="G1333" s="105"/>
      <c r="H1333" s="105"/>
    </row>
    <row r="1334" spans="1:8">
      <c r="A1334" s="27"/>
      <c r="B1334" s="27"/>
      <c r="C1334" s="27"/>
      <c r="D1334" s="104"/>
      <c r="E1334" s="105"/>
      <c r="F1334" s="105"/>
      <c r="G1334" s="105"/>
      <c r="H1334" s="105"/>
    </row>
    <row r="1335" spans="1:8">
      <c r="A1335" s="27"/>
      <c r="B1335" s="27"/>
      <c r="C1335" s="27"/>
      <c r="D1335" s="104"/>
      <c r="E1335" s="105"/>
      <c r="F1335" s="105"/>
      <c r="G1335" s="105"/>
      <c r="H1335" s="105"/>
    </row>
    <row r="1336" spans="1:8">
      <c r="A1336" s="27"/>
      <c r="B1336" s="27"/>
      <c r="C1336" s="27"/>
      <c r="D1336" s="104"/>
      <c r="E1336" s="106"/>
      <c r="F1336" s="106"/>
      <c r="G1336" s="107"/>
      <c r="H1336" s="106"/>
    </row>
    <row r="1337" spans="1:8">
      <c r="A1337" s="27"/>
      <c r="B1337" s="27"/>
      <c r="C1337" s="27"/>
      <c r="D1337" s="104"/>
      <c r="E1337" s="105"/>
      <c r="F1337" s="106"/>
      <c r="G1337" s="105"/>
      <c r="H1337" s="105"/>
    </row>
    <row r="1338" spans="1:8">
      <c r="A1338" s="27"/>
      <c r="B1338" s="27"/>
      <c r="C1338" s="27"/>
      <c r="D1338" s="104"/>
      <c r="E1338" s="105"/>
      <c r="F1338" s="106"/>
      <c r="G1338" s="105"/>
      <c r="H1338" s="105"/>
    </row>
    <row r="1339" spans="1:8">
      <c r="A1339" s="27"/>
      <c r="B1339" s="27"/>
      <c r="C1339" s="27"/>
      <c r="D1339" s="104"/>
      <c r="E1339" s="106"/>
      <c r="F1339" s="106"/>
      <c r="G1339" s="107"/>
      <c r="H1339" s="105"/>
    </row>
    <row r="1340" spans="1:8">
      <c r="A1340" s="27"/>
      <c r="B1340" s="27"/>
      <c r="C1340" s="27"/>
      <c r="D1340" s="104"/>
      <c r="E1340" s="105"/>
      <c r="F1340" s="105"/>
      <c r="G1340" s="105"/>
      <c r="H1340" s="105"/>
    </row>
    <row r="1341" spans="1:8">
      <c r="A1341" s="27"/>
      <c r="B1341" s="27"/>
      <c r="C1341" s="27"/>
      <c r="D1341" s="104"/>
      <c r="E1341" s="106"/>
      <c r="F1341" s="106"/>
      <c r="G1341" s="107"/>
      <c r="H1341" s="106"/>
    </row>
    <row r="1342" spans="1:8">
      <c r="A1342" s="27"/>
      <c r="B1342" s="27"/>
      <c r="C1342" s="27"/>
      <c r="D1342" s="104"/>
      <c r="E1342" s="105"/>
      <c r="F1342" s="106"/>
      <c r="G1342" s="105"/>
      <c r="H1342" s="105"/>
    </row>
    <row r="1343" spans="1:8">
      <c r="A1343" s="27"/>
      <c r="B1343" s="27"/>
      <c r="C1343" s="27"/>
      <c r="D1343" s="104"/>
      <c r="E1343" s="105"/>
      <c r="F1343" s="106"/>
      <c r="G1343" s="105"/>
      <c r="H1343" s="106"/>
    </row>
    <row r="1344" spans="1:8">
      <c r="A1344" s="27"/>
      <c r="B1344" s="27"/>
      <c r="C1344" s="27"/>
      <c r="D1344" s="104"/>
      <c r="E1344" s="105"/>
      <c r="F1344" s="106"/>
      <c r="G1344" s="105"/>
      <c r="H1344" s="105"/>
    </row>
    <row r="1345" spans="1:8">
      <c r="A1345" s="27"/>
      <c r="B1345" s="27"/>
      <c r="C1345" s="27"/>
      <c r="D1345" s="104"/>
      <c r="E1345" s="105"/>
      <c r="F1345" s="106"/>
      <c r="G1345" s="105"/>
      <c r="H1345" s="105"/>
    </row>
    <row r="1346" spans="1:8">
      <c r="A1346" s="27"/>
      <c r="B1346" s="27"/>
      <c r="C1346" s="27"/>
      <c r="D1346" s="104"/>
      <c r="E1346" s="105"/>
      <c r="F1346" s="106"/>
      <c r="G1346" s="105"/>
      <c r="H1346" s="105"/>
    </row>
    <row r="1347" spans="1:8">
      <c r="A1347" s="27"/>
      <c r="B1347" s="27"/>
      <c r="C1347" s="27"/>
      <c r="D1347" s="104"/>
      <c r="E1347" s="105"/>
      <c r="F1347" s="106"/>
      <c r="G1347" s="105"/>
      <c r="H1347" s="105"/>
    </row>
    <row r="1348" spans="1:8">
      <c r="A1348" s="27"/>
      <c r="B1348" s="27"/>
      <c r="C1348" s="27"/>
      <c r="D1348" s="104"/>
      <c r="E1348" s="106"/>
      <c r="F1348" s="106"/>
      <c r="G1348" s="105"/>
      <c r="H1348" s="105"/>
    </row>
    <row r="1349" spans="1:8">
      <c r="A1349" s="27"/>
      <c r="B1349" s="27"/>
      <c r="C1349" s="27"/>
      <c r="D1349" s="104"/>
      <c r="E1349" s="105"/>
      <c r="F1349" s="106"/>
      <c r="G1349" s="105"/>
      <c r="H1349" s="106"/>
    </row>
    <row r="1350" spans="1:8">
      <c r="A1350" s="27"/>
      <c r="B1350" s="27"/>
      <c r="C1350" s="27"/>
      <c r="D1350" s="104"/>
      <c r="E1350" s="106"/>
      <c r="F1350" s="106"/>
      <c r="G1350" s="107"/>
      <c r="H1350" s="106"/>
    </row>
    <row r="1351" spans="1:8">
      <c r="A1351" s="27"/>
      <c r="B1351" s="27"/>
      <c r="C1351" s="27"/>
      <c r="D1351" s="104"/>
      <c r="E1351" s="105"/>
      <c r="F1351" s="106"/>
      <c r="G1351" s="105"/>
      <c r="H1351" s="106"/>
    </row>
    <row r="1352" spans="1:8">
      <c r="A1352" s="27"/>
      <c r="B1352" s="27"/>
      <c r="C1352" s="27"/>
      <c r="D1352" s="104"/>
      <c r="E1352" s="106"/>
      <c r="F1352" s="106"/>
      <c r="G1352" s="107"/>
      <c r="H1352" s="106"/>
    </row>
    <row r="1353" spans="1:8">
      <c r="A1353" s="27"/>
      <c r="B1353" s="27"/>
      <c r="C1353" s="27"/>
      <c r="D1353" s="104"/>
      <c r="E1353" s="106"/>
      <c r="F1353" s="106"/>
      <c r="G1353" s="105"/>
      <c r="H1353" s="105"/>
    </row>
    <row r="1354" spans="1:8">
      <c r="A1354" s="27"/>
      <c r="B1354" s="27"/>
      <c r="C1354" s="27"/>
      <c r="D1354" s="104"/>
      <c r="E1354" s="105"/>
      <c r="F1354" s="106"/>
      <c r="G1354" s="105"/>
      <c r="H1354" s="105"/>
    </row>
    <row r="1355" spans="1:8">
      <c r="A1355" s="27"/>
      <c r="B1355" s="27"/>
      <c r="C1355" s="27"/>
      <c r="D1355" s="104"/>
      <c r="E1355" s="106"/>
      <c r="F1355" s="106"/>
      <c r="G1355" s="107"/>
      <c r="H1355" s="106"/>
    </row>
    <row r="1356" spans="1:8">
      <c r="A1356" s="27"/>
      <c r="B1356" s="27"/>
      <c r="C1356" s="27"/>
      <c r="D1356" s="104"/>
      <c r="E1356" s="105"/>
      <c r="F1356" s="105"/>
      <c r="G1356" s="105"/>
      <c r="H1356" s="105"/>
    </row>
    <row r="1357" spans="1:8">
      <c r="A1357" s="27"/>
      <c r="B1357" s="27"/>
      <c r="C1357" s="27"/>
      <c r="D1357" s="104"/>
      <c r="E1357" s="106"/>
      <c r="F1357" s="106"/>
      <c r="G1357" s="105"/>
      <c r="H1357" s="106"/>
    </row>
    <row r="1358" spans="1:8">
      <c r="A1358" s="27"/>
      <c r="B1358" s="27"/>
      <c r="C1358" s="27"/>
      <c r="D1358" s="104"/>
      <c r="E1358" s="105"/>
      <c r="F1358" s="106"/>
      <c r="G1358" s="105"/>
      <c r="H1358" s="106"/>
    </row>
    <row r="1359" spans="1:8">
      <c r="A1359" s="27"/>
      <c r="B1359" s="27"/>
      <c r="C1359" s="27"/>
      <c r="D1359" s="104"/>
      <c r="E1359" s="105"/>
      <c r="F1359" s="105"/>
      <c r="G1359" s="105"/>
      <c r="H1359" s="105"/>
    </row>
    <row r="1360" spans="1:8">
      <c r="A1360" s="27"/>
      <c r="B1360" s="27"/>
      <c r="C1360" s="27"/>
      <c r="D1360" s="104"/>
      <c r="E1360" s="105"/>
      <c r="F1360" s="105"/>
      <c r="G1360" s="105"/>
      <c r="H1360" s="105"/>
    </row>
    <row r="1361" spans="1:8">
      <c r="A1361" s="27"/>
      <c r="B1361" s="27"/>
      <c r="C1361" s="27"/>
      <c r="D1361" s="104"/>
      <c r="E1361" s="106"/>
      <c r="F1361" s="105"/>
      <c r="G1361" s="105"/>
      <c r="H1361" s="105"/>
    </row>
    <row r="1362" spans="1:8">
      <c r="A1362" s="27"/>
      <c r="B1362" s="27"/>
      <c r="C1362" s="27"/>
      <c r="D1362" s="104"/>
      <c r="E1362" s="105"/>
      <c r="F1362" s="106"/>
      <c r="G1362" s="105"/>
      <c r="H1362" s="106"/>
    </row>
    <row r="1363" spans="1:8">
      <c r="A1363" s="27"/>
      <c r="B1363" s="27"/>
      <c r="C1363" s="27"/>
      <c r="D1363" s="104"/>
      <c r="E1363" s="106"/>
      <c r="F1363" s="106"/>
      <c r="G1363" s="105"/>
      <c r="H1363" s="105"/>
    </row>
    <row r="1364" spans="1:8">
      <c r="A1364" s="27"/>
      <c r="B1364" s="27"/>
      <c r="C1364" s="27"/>
      <c r="D1364" s="104"/>
      <c r="E1364" s="105"/>
      <c r="F1364" s="105"/>
      <c r="G1364" s="105"/>
      <c r="H1364" s="105"/>
    </row>
    <row r="1365" spans="1:8">
      <c r="A1365" s="27"/>
      <c r="B1365" s="27"/>
      <c r="C1365" s="27"/>
      <c r="D1365" s="104"/>
      <c r="E1365" s="105"/>
      <c r="F1365" s="106"/>
      <c r="G1365" s="105"/>
      <c r="H1365" s="105"/>
    </row>
    <row r="1366" spans="1:8">
      <c r="A1366" s="27"/>
      <c r="B1366" s="27"/>
      <c r="C1366" s="27"/>
      <c r="D1366" s="104"/>
      <c r="E1366" s="105"/>
      <c r="F1366" s="106"/>
      <c r="G1366" s="105"/>
      <c r="H1366" s="106"/>
    </row>
    <row r="1367" spans="1:8">
      <c r="A1367" s="27"/>
      <c r="B1367" s="27"/>
      <c r="C1367" s="27"/>
      <c r="D1367" s="104"/>
      <c r="E1367" s="105"/>
      <c r="F1367" s="105"/>
      <c r="G1367" s="105"/>
      <c r="H1367" s="105"/>
    </row>
    <row r="1368" spans="1:8">
      <c r="A1368" s="27"/>
      <c r="B1368" s="27"/>
      <c r="C1368" s="27"/>
      <c r="D1368" s="104"/>
      <c r="E1368" s="105"/>
      <c r="F1368" s="106"/>
      <c r="G1368" s="105"/>
      <c r="H1368" s="105"/>
    </row>
    <row r="1369" spans="1:8">
      <c r="A1369" s="27"/>
      <c r="B1369" s="27"/>
      <c r="C1369" s="27"/>
      <c r="D1369" s="104"/>
      <c r="E1369" s="105"/>
      <c r="F1369" s="106"/>
      <c r="G1369" s="105"/>
      <c r="H1369" s="106"/>
    </row>
    <row r="1370" spans="1:8">
      <c r="A1370" s="27"/>
      <c r="B1370" s="27"/>
      <c r="C1370" s="27"/>
      <c r="D1370" s="104"/>
      <c r="E1370" s="105"/>
      <c r="F1370" s="105"/>
      <c r="G1370" s="105"/>
      <c r="H1370" s="105"/>
    </row>
    <row r="1371" spans="1:8">
      <c r="A1371" s="27"/>
      <c r="B1371" s="27"/>
      <c r="C1371" s="27"/>
      <c r="D1371" s="104"/>
      <c r="E1371" s="105"/>
      <c r="F1371" s="106"/>
      <c r="G1371" s="105"/>
      <c r="H1371" s="105"/>
    </row>
    <row r="1372" spans="1:8">
      <c r="A1372" s="27"/>
      <c r="B1372" s="27"/>
      <c r="C1372" s="27"/>
      <c r="D1372" s="104"/>
      <c r="E1372" s="105"/>
      <c r="F1372" s="105"/>
      <c r="G1372" s="105"/>
      <c r="H1372" s="105"/>
    </row>
    <row r="1373" spans="1:8">
      <c r="A1373" s="27"/>
      <c r="B1373" s="27"/>
      <c r="C1373" s="27"/>
      <c r="D1373" s="104"/>
      <c r="E1373" s="105"/>
      <c r="F1373" s="106"/>
      <c r="G1373" s="105"/>
      <c r="H1373" s="106"/>
    </row>
    <row r="1374" spans="1:8">
      <c r="A1374" s="27"/>
      <c r="B1374" s="27"/>
      <c r="C1374" s="27"/>
      <c r="D1374" s="104"/>
      <c r="E1374" s="105"/>
      <c r="F1374" s="106"/>
      <c r="G1374" s="105"/>
      <c r="H1374" s="105"/>
    </row>
    <row r="1375" spans="1:8">
      <c r="A1375" s="27"/>
      <c r="B1375" s="27"/>
      <c r="C1375" s="27"/>
      <c r="D1375" s="104"/>
      <c r="E1375" s="105"/>
      <c r="F1375" s="105"/>
      <c r="G1375" s="105"/>
      <c r="H1375" s="105"/>
    </row>
    <row r="1376" spans="1:8">
      <c r="A1376" s="27"/>
      <c r="B1376" s="27"/>
      <c r="C1376" s="27"/>
      <c r="D1376" s="104"/>
      <c r="E1376" s="106"/>
      <c r="F1376" s="106"/>
      <c r="G1376" s="107"/>
      <c r="H1376" s="106"/>
    </row>
    <row r="1377" spans="1:8">
      <c r="A1377" s="27"/>
      <c r="B1377" s="27"/>
      <c r="C1377" s="27"/>
      <c r="D1377" s="104"/>
      <c r="E1377" s="105"/>
      <c r="F1377" s="106"/>
      <c r="G1377" s="105"/>
      <c r="H1377" s="106"/>
    </row>
    <row r="1378" spans="1:8">
      <c r="A1378" s="27"/>
      <c r="B1378" s="27"/>
      <c r="C1378" s="27"/>
      <c r="D1378" s="104"/>
      <c r="E1378" s="106"/>
      <c r="F1378" s="106"/>
      <c r="G1378" s="107"/>
      <c r="H1378" s="106"/>
    </row>
    <row r="1379" spans="1:8">
      <c r="A1379" s="27"/>
      <c r="B1379" s="27"/>
      <c r="C1379" s="27"/>
      <c r="D1379" s="104"/>
      <c r="E1379" s="106"/>
      <c r="F1379" s="106"/>
      <c r="G1379" s="105"/>
      <c r="H1379" s="106"/>
    </row>
    <row r="1380" spans="1:8">
      <c r="A1380" s="27"/>
      <c r="B1380" s="27"/>
      <c r="C1380" s="27"/>
      <c r="D1380" s="104"/>
      <c r="E1380" s="106"/>
      <c r="F1380" s="106"/>
      <c r="G1380" s="105"/>
      <c r="H1380" s="105"/>
    </row>
    <row r="1381" spans="1:8">
      <c r="A1381" s="27"/>
      <c r="B1381" s="27"/>
      <c r="C1381" s="27"/>
      <c r="D1381" s="104"/>
      <c r="E1381" s="105"/>
      <c r="F1381" s="105"/>
      <c r="G1381" s="105"/>
      <c r="H1381" s="105"/>
    </row>
    <row r="1382" spans="1:8">
      <c r="A1382" s="27"/>
      <c r="B1382" s="27"/>
      <c r="C1382" s="27"/>
      <c r="D1382" s="104"/>
      <c r="E1382" s="105"/>
      <c r="F1382" s="105"/>
      <c r="G1382" s="105"/>
      <c r="H1382" s="105"/>
    </row>
    <row r="1383" spans="1:8">
      <c r="A1383" s="27"/>
      <c r="B1383" s="27"/>
      <c r="C1383" s="27"/>
      <c r="D1383" s="104"/>
      <c r="E1383" s="105"/>
      <c r="F1383" s="105"/>
      <c r="G1383" s="105"/>
      <c r="H1383" s="105"/>
    </row>
    <row r="1384" spans="1:8">
      <c r="A1384" s="27"/>
      <c r="B1384" s="27"/>
      <c r="C1384" s="27"/>
      <c r="D1384" s="104"/>
      <c r="E1384" s="105"/>
      <c r="F1384" s="105"/>
      <c r="G1384" s="105"/>
      <c r="H1384" s="105"/>
    </row>
    <row r="1385" spans="1:8">
      <c r="A1385" s="27"/>
      <c r="B1385" s="27"/>
      <c r="C1385" s="27"/>
      <c r="D1385" s="104"/>
      <c r="E1385" s="105"/>
      <c r="F1385" s="105"/>
      <c r="G1385" s="105"/>
      <c r="H1385" s="105"/>
    </row>
    <row r="1386" spans="1:8">
      <c r="A1386" s="27"/>
      <c r="B1386" s="27"/>
      <c r="C1386" s="27"/>
      <c r="D1386" s="104"/>
      <c r="E1386" s="105"/>
      <c r="F1386" s="106"/>
      <c r="G1386" s="105"/>
      <c r="H1386" s="105"/>
    </row>
    <row r="1387" spans="1:8">
      <c r="A1387" s="27"/>
      <c r="B1387" s="27"/>
      <c r="C1387" s="27"/>
      <c r="D1387" s="104"/>
      <c r="E1387" s="105"/>
      <c r="F1387" s="105"/>
      <c r="G1387" s="105"/>
      <c r="H1387" s="105"/>
    </row>
    <row r="1388" spans="1:8">
      <c r="A1388" s="27"/>
      <c r="B1388" s="27"/>
      <c r="C1388" s="27"/>
      <c r="D1388" s="104"/>
      <c r="E1388" s="105"/>
      <c r="F1388" s="105"/>
      <c r="G1388" s="105"/>
      <c r="H1388" s="105"/>
    </row>
    <row r="1389" spans="1:8">
      <c r="A1389" s="27"/>
      <c r="B1389" s="27"/>
      <c r="C1389" s="27"/>
      <c r="D1389" s="104"/>
      <c r="E1389" s="106"/>
      <c r="F1389" s="106"/>
      <c r="G1389" s="107"/>
      <c r="H1389" s="106"/>
    </row>
    <row r="1390" spans="1:8">
      <c r="A1390" s="27"/>
      <c r="B1390" s="27"/>
      <c r="C1390" s="27"/>
      <c r="D1390" s="104"/>
      <c r="E1390" s="105"/>
      <c r="F1390" s="105"/>
      <c r="G1390" s="105"/>
      <c r="H1390" s="105"/>
    </row>
    <row r="1391" spans="1:8">
      <c r="A1391" s="27"/>
      <c r="B1391" s="27"/>
      <c r="C1391" s="27"/>
      <c r="D1391" s="104"/>
      <c r="E1391" s="105"/>
      <c r="F1391" s="105"/>
      <c r="G1391" s="105"/>
      <c r="H1391" s="105"/>
    </row>
    <row r="1392" spans="1:8">
      <c r="A1392" s="27"/>
      <c r="B1392" s="27"/>
      <c r="C1392" s="27"/>
      <c r="D1392" s="104"/>
      <c r="E1392" s="106"/>
      <c r="F1392" s="106"/>
      <c r="G1392" s="105"/>
      <c r="H1392" s="106"/>
    </row>
    <row r="1393" spans="1:8">
      <c r="A1393" s="27"/>
      <c r="B1393" s="27"/>
      <c r="C1393" s="27"/>
      <c r="D1393" s="104"/>
      <c r="E1393" s="106"/>
      <c r="F1393" s="106"/>
      <c r="G1393" s="105"/>
      <c r="H1393" s="106"/>
    </row>
    <row r="1394" spans="1:8">
      <c r="A1394" s="27"/>
      <c r="B1394" s="27"/>
      <c r="C1394" s="27"/>
      <c r="D1394" s="104"/>
      <c r="E1394" s="105"/>
      <c r="F1394" s="106"/>
      <c r="G1394" s="105"/>
      <c r="H1394" s="106"/>
    </row>
    <row r="1395" spans="1:8">
      <c r="A1395" s="27"/>
      <c r="B1395" s="27"/>
      <c r="C1395" s="27"/>
      <c r="D1395" s="104"/>
      <c r="E1395" s="105"/>
      <c r="F1395" s="106"/>
      <c r="G1395" s="105"/>
      <c r="H1395" s="106"/>
    </row>
    <row r="1396" spans="1:8">
      <c r="A1396" s="27"/>
      <c r="B1396" s="27"/>
      <c r="C1396" s="27"/>
      <c r="D1396" s="104"/>
      <c r="E1396" s="105"/>
      <c r="F1396" s="106"/>
      <c r="G1396" s="105"/>
      <c r="H1396" s="105"/>
    </row>
    <row r="1397" spans="1:8">
      <c r="A1397" s="27"/>
      <c r="B1397" s="27"/>
      <c r="C1397" s="27"/>
      <c r="D1397" s="104"/>
      <c r="E1397" s="105"/>
      <c r="F1397" s="106"/>
      <c r="G1397" s="105"/>
      <c r="H1397" s="105"/>
    </row>
    <row r="1398" spans="1:8">
      <c r="A1398" s="27"/>
      <c r="B1398" s="27"/>
      <c r="C1398" s="27"/>
      <c r="D1398" s="104"/>
      <c r="E1398" s="106"/>
      <c r="F1398" s="106"/>
      <c r="G1398" s="105"/>
      <c r="H1398" s="106"/>
    </row>
    <row r="1399" spans="1:8">
      <c r="A1399" s="27"/>
      <c r="B1399" s="27"/>
      <c r="C1399" s="27"/>
      <c r="D1399" s="104"/>
      <c r="E1399" s="105"/>
      <c r="F1399" s="106"/>
      <c r="G1399" s="105"/>
      <c r="H1399" s="106"/>
    </row>
    <row r="1400" spans="1:8">
      <c r="A1400" s="27"/>
      <c r="B1400" s="27"/>
      <c r="C1400" s="27"/>
      <c r="D1400" s="104"/>
      <c r="E1400" s="106"/>
      <c r="F1400" s="106"/>
      <c r="G1400" s="105"/>
      <c r="H1400" s="106"/>
    </row>
    <row r="1401" spans="1:8">
      <c r="A1401" s="27"/>
      <c r="B1401" s="27"/>
      <c r="C1401" s="27"/>
      <c r="D1401" s="104"/>
      <c r="E1401" s="106"/>
      <c r="F1401" s="106"/>
      <c r="G1401" s="105"/>
      <c r="H1401" s="105"/>
    </row>
    <row r="1402" spans="1:8">
      <c r="A1402" s="27"/>
      <c r="B1402" s="27"/>
      <c r="C1402" s="27"/>
      <c r="D1402" s="104"/>
      <c r="E1402" s="105"/>
      <c r="F1402" s="106"/>
      <c r="G1402" s="105"/>
      <c r="H1402" s="106"/>
    </row>
    <row r="1403" spans="1:8">
      <c r="A1403" s="27"/>
      <c r="B1403" s="27"/>
      <c r="C1403" s="27"/>
      <c r="D1403" s="104"/>
      <c r="E1403" s="106"/>
      <c r="F1403" s="106"/>
      <c r="G1403" s="105"/>
      <c r="H1403" s="106"/>
    </row>
    <row r="1404" spans="1:8">
      <c r="A1404" s="27"/>
      <c r="B1404" s="27"/>
      <c r="C1404" s="27"/>
      <c r="D1404" s="104"/>
      <c r="E1404" s="105"/>
      <c r="F1404" s="106"/>
      <c r="G1404" s="105"/>
      <c r="H1404" s="105"/>
    </row>
    <row r="1405" spans="1:8">
      <c r="A1405" s="27"/>
      <c r="B1405" s="27"/>
      <c r="C1405" s="27"/>
      <c r="D1405" s="104"/>
      <c r="E1405" s="105"/>
      <c r="F1405" s="106"/>
      <c r="G1405" s="105"/>
      <c r="H1405" s="106"/>
    </row>
    <row r="1406" spans="1:8">
      <c r="A1406" s="27"/>
      <c r="B1406" s="27"/>
      <c r="C1406" s="27"/>
      <c r="D1406" s="104"/>
      <c r="E1406" s="106"/>
      <c r="F1406" s="106"/>
      <c r="G1406" s="107"/>
      <c r="H1406" s="106"/>
    </row>
    <row r="1407" spans="1:8">
      <c r="A1407" s="27"/>
      <c r="B1407" s="27"/>
      <c r="C1407" s="27"/>
      <c r="D1407" s="104"/>
      <c r="E1407" s="106"/>
      <c r="F1407" s="105"/>
      <c r="G1407" s="107"/>
      <c r="H1407" s="105"/>
    </row>
    <row r="1408" spans="1:8">
      <c r="A1408" s="17"/>
      <c r="B1408" s="19"/>
      <c r="C1408" s="19"/>
      <c r="D1408" s="20"/>
      <c r="E1408" s="21"/>
      <c r="F1408" s="22"/>
      <c r="G1408" s="21"/>
    </row>
    <row r="1409" spans="1:7">
      <c r="A1409" s="17"/>
      <c r="B1409" s="19"/>
      <c r="C1409" s="19"/>
      <c r="D1409" s="20"/>
      <c r="E1409" s="21"/>
      <c r="F1409" s="22"/>
      <c r="G1409" s="21"/>
    </row>
    <row r="1410" spans="1:7">
      <c r="A1410" s="17"/>
      <c r="B1410" s="19"/>
      <c r="C1410" s="19"/>
      <c r="D1410" s="20"/>
      <c r="E1410" s="21"/>
      <c r="F1410" s="21"/>
      <c r="G1410" s="21"/>
    </row>
    <row r="1411" spans="1:7">
      <c r="A1411" s="17"/>
      <c r="B1411" s="19"/>
      <c r="C1411" s="19"/>
      <c r="D1411" s="20"/>
      <c r="E1411" s="21"/>
      <c r="F1411" s="21"/>
      <c r="G1411" s="21"/>
    </row>
    <row r="1412" spans="1:7">
      <c r="A1412" s="17"/>
      <c r="B1412" s="19"/>
      <c r="C1412" s="19"/>
      <c r="D1412" s="20"/>
      <c r="E1412" s="22"/>
      <c r="F1412" s="22"/>
      <c r="G1412" s="22"/>
    </row>
    <row r="1413" spans="1:7">
      <c r="A1413" s="17"/>
      <c r="B1413" s="19"/>
      <c r="C1413" s="19"/>
      <c r="D1413" s="20"/>
      <c r="E1413" s="21"/>
      <c r="F1413" s="21"/>
      <c r="G1413" s="21"/>
    </row>
    <row r="1414" spans="1:7">
      <c r="A1414" s="17"/>
      <c r="B1414" s="19"/>
      <c r="C1414" s="19"/>
      <c r="D1414" s="20"/>
      <c r="E1414" s="21"/>
      <c r="F1414" s="22"/>
      <c r="G1414" s="21"/>
    </row>
    <row r="1415" spans="1:7">
      <c r="A1415" s="17"/>
      <c r="B1415" s="19"/>
      <c r="C1415" s="19"/>
      <c r="D1415" s="20"/>
      <c r="E1415" s="22"/>
      <c r="F1415" s="22"/>
      <c r="G1415" s="22"/>
    </row>
    <row r="1416" spans="1:7">
      <c r="A1416" s="17"/>
      <c r="B1416" s="19"/>
      <c r="C1416" s="19"/>
      <c r="D1416" s="20"/>
      <c r="E1416" s="22"/>
      <c r="F1416" s="22"/>
      <c r="G1416" s="22"/>
    </row>
    <row r="1417" spans="1:7">
      <c r="A1417" s="17"/>
      <c r="B1417" s="19"/>
      <c r="C1417" s="19"/>
      <c r="D1417" s="20"/>
      <c r="E1417" s="21"/>
      <c r="F1417" s="22"/>
      <c r="G1417" s="21"/>
    </row>
    <row r="1418" spans="1:7">
      <c r="A1418" s="17"/>
      <c r="B1418" s="19"/>
      <c r="C1418" s="19"/>
      <c r="D1418" s="20"/>
      <c r="E1418" s="21"/>
      <c r="F1418" s="22"/>
      <c r="G1418" s="21"/>
    </row>
    <row r="1419" spans="1:7">
      <c r="A1419" s="17"/>
      <c r="B1419" s="19"/>
      <c r="C1419" s="19"/>
      <c r="D1419" s="20"/>
      <c r="E1419" s="21"/>
      <c r="F1419" s="22"/>
      <c r="G1419" s="21"/>
    </row>
    <row r="1420" spans="1:7">
      <c r="A1420" s="17"/>
      <c r="B1420" s="19"/>
      <c r="C1420" s="19"/>
      <c r="D1420" s="20"/>
      <c r="E1420" s="21"/>
      <c r="F1420" s="22"/>
      <c r="G1420" s="21"/>
    </row>
    <row r="1421" spans="1:7">
      <c r="A1421" s="17"/>
      <c r="B1421" s="19"/>
      <c r="C1421" s="19"/>
      <c r="D1421" s="20"/>
      <c r="E1421" s="21"/>
      <c r="F1421" s="22"/>
      <c r="G1421" s="21"/>
    </row>
    <row r="1422" spans="1:7">
      <c r="A1422" s="17"/>
      <c r="B1422" s="19"/>
      <c r="C1422" s="19"/>
      <c r="D1422" s="20"/>
      <c r="E1422" s="21"/>
      <c r="F1422" s="21"/>
      <c r="G1422" s="21"/>
    </row>
    <row r="1423" spans="1:7">
      <c r="A1423" s="17"/>
      <c r="B1423" s="19"/>
      <c r="C1423" s="19"/>
      <c r="D1423" s="20"/>
      <c r="E1423" s="21"/>
      <c r="F1423" s="21"/>
      <c r="G1423" s="21"/>
    </row>
    <row r="1424" spans="1:7">
      <c r="A1424" s="17"/>
      <c r="B1424" s="19"/>
      <c r="C1424" s="19"/>
      <c r="D1424" s="20"/>
      <c r="E1424" s="21"/>
      <c r="F1424" s="22"/>
      <c r="G1424" s="21"/>
    </row>
    <row r="1425" spans="1:7">
      <c r="A1425" s="17"/>
      <c r="B1425" s="19"/>
      <c r="C1425" s="19"/>
      <c r="D1425" s="20"/>
      <c r="E1425" s="22"/>
      <c r="F1425" s="22"/>
      <c r="G1425" s="21"/>
    </row>
    <row r="1426" spans="1:7">
      <c r="A1426" s="17"/>
      <c r="B1426" s="19"/>
      <c r="C1426" s="19"/>
      <c r="D1426" s="20"/>
      <c r="E1426" s="21"/>
      <c r="F1426" s="21"/>
      <c r="G1426" s="21"/>
    </row>
    <row r="1427" spans="1:7">
      <c r="A1427" s="17"/>
      <c r="B1427" s="19"/>
      <c r="C1427" s="19"/>
      <c r="D1427" s="20"/>
      <c r="E1427" s="22"/>
      <c r="F1427" s="22"/>
      <c r="G1427" s="22"/>
    </row>
    <row r="1428" spans="1:7">
      <c r="A1428" s="17"/>
      <c r="B1428" s="19"/>
      <c r="C1428" s="19"/>
      <c r="D1428" s="20"/>
      <c r="E1428" s="21"/>
      <c r="F1428" s="22"/>
      <c r="G1428" s="21"/>
    </row>
    <row r="1429" spans="1:7">
      <c r="A1429" s="17"/>
      <c r="B1429" s="19"/>
      <c r="C1429" s="19"/>
      <c r="D1429" s="20"/>
      <c r="E1429" s="21"/>
      <c r="F1429" s="22"/>
      <c r="G1429" s="21"/>
    </row>
    <row r="1430" spans="1:7">
      <c r="A1430" s="17"/>
      <c r="B1430" s="19"/>
      <c r="C1430" s="19"/>
      <c r="D1430" s="20"/>
      <c r="E1430" s="21"/>
      <c r="F1430" s="22"/>
      <c r="G1430" s="21"/>
    </row>
    <row r="1431" spans="1:7">
      <c r="A1431" s="17"/>
      <c r="B1431" s="19"/>
      <c r="C1431" s="19"/>
      <c r="D1431" s="20"/>
      <c r="E1431" s="21"/>
      <c r="F1431" s="21"/>
      <c r="G1431" s="21"/>
    </row>
    <row r="1432" spans="1:7">
      <c r="A1432" s="17"/>
      <c r="B1432" s="19"/>
      <c r="C1432" s="19"/>
      <c r="D1432" s="20"/>
      <c r="E1432" s="22"/>
      <c r="F1432" s="22"/>
      <c r="G1432" s="21"/>
    </row>
    <row r="1433" spans="1:7">
      <c r="A1433" s="17"/>
      <c r="B1433" s="19"/>
      <c r="C1433" s="19"/>
      <c r="D1433" s="20"/>
      <c r="E1433" s="22"/>
      <c r="F1433" s="22"/>
      <c r="G1433" s="22"/>
    </row>
    <row r="1434" spans="1:7">
      <c r="A1434" s="17"/>
      <c r="B1434" s="19"/>
      <c r="C1434" s="19"/>
      <c r="D1434" s="20"/>
      <c r="E1434" s="21"/>
      <c r="F1434" s="21"/>
      <c r="G1434" s="21"/>
    </row>
    <row r="1435" spans="1:7">
      <c r="A1435" s="17"/>
      <c r="B1435" s="19"/>
      <c r="C1435" s="19"/>
      <c r="D1435" s="20"/>
      <c r="E1435" s="21"/>
      <c r="F1435" s="22"/>
      <c r="G1435" s="21"/>
    </row>
    <row r="1436" spans="1:7">
      <c r="A1436" s="17"/>
      <c r="B1436" s="19"/>
      <c r="C1436" s="19"/>
      <c r="D1436" s="20"/>
      <c r="E1436" s="21"/>
      <c r="F1436" s="22"/>
      <c r="G1436" s="21"/>
    </row>
    <row r="1437" spans="1:7">
      <c r="A1437" s="17"/>
      <c r="B1437" s="19"/>
      <c r="C1437" s="19"/>
      <c r="D1437" s="20"/>
      <c r="E1437" s="21"/>
      <c r="F1437" s="21"/>
      <c r="G1437" s="21"/>
    </row>
    <row r="1438" spans="1:7">
      <c r="A1438" s="17"/>
      <c r="B1438" s="19"/>
      <c r="C1438" s="19"/>
      <c r="D1438" s="20"/>
      <c r="E1438" s="21"/>
      <c r="F1438" s="22"/>
      <c r="G1438" s="21"/>
    </row>
    <row r="1439" spans="1:7">
      <c r="A1439" s="17"/>
      <c r="B1439" s="19"/>
      <c r="C1439" s="19"/>
      <c r="D1439" s="20"/>
      <c r="E1439" s="21"/>
      <c r="F1439" s="22"/>
      <c r="G1439" s="21"/>
    </row>
    <row r="1440" spans="1:7">
      <c r="A1440" s="17"/>
      <c r="B1440" s="19"/>
      <c r="C1440" s="19"/>
      <c r="D1440" s="20"/>
      <c r="E1440" s="21"/>
      <c r="F1440" s="22"/>
      <c r="G1440" s="21"/>
    </row>
    <row r="1441" spans="1:7">
      <c r="A1441" s="17"/>
      <c r="B1441" s="19"/>
      <c r="C1441" s="19"/>
      <c r="D1441" s="20"/>
      <c r="E1441" s="21"/>
      <c r="F1441" s="21"/>
      <c r="G1441" s="21"/>
    </row>
    <row r="1442" spans="1:7">
      <c r="A1442" s="17"/>
      <c r="B1442" s="19"/>
      <c r="C1442" s="19"/>
      <c r="D1442" s="20"/>
      <c r="E1442" s="21"/>
      <c r="F1442" s="21"/>
      <c r="G1442" s="21"/>
    </row>
    <row r="1443" spans="1:7">
      <c r="A1443" s="17"/>
      <c r="B1443" s="19"/>
      <c r="C1443" s="19"/>
      <c r="D1443" s="20"/>
      <c r="E1443" s="21"/>
      <c r="F1443" s="22"/>
      <c r="G1443" s="21"/>
    </row>
    <row r="1444" spans="1:7">
      <c r="A1444" s="17"/>
      <c r="B1444" s="19"/>
      <c r="C1444" s="19"/>
      <c r="D1444" s="20"/>
      <c r="E1444" s="21"/>
      <c r="F1444" s="22"/>
      <c r="G1444" s="22"/>
    </row>
    <row r="1445" spans="1:7">
      <c r="A1445" s="17"/>
      <c r="B1445" s="19"/>
      <c r="C1445" s="19"/>
      <c r="D1445" s="20"/>
      <c r="E1445" s="21"/>
      <c r="F1445" s="21"/>
      <c r="G1445" s="21"/>
    </row>
    <row r="1446" spans="1:7">
      <c r="A1446" s="17"/>
      <c r="B1446" s="19"/>
      <c r="C1446" s="19"/>
      <c r="D1446" s="20"/>
      <c r="E1446" s="21"/>
      <c r="F1446" s="22"/>
      <c r="G1446" s="21"/>
    </row>
    <row r="1447" spans="1:7">
      <c r="A1447" s="17"/>
      <c r="B1447" s="19"/>
      <c r="C1447" s="19"/>
      <c r="D1447" s="20"/>
      <c r="E1447" s="21"/>
      <c r="F1447" s="22"/>
      <c r="G1447" s="21"/>
    </row>
    <row r="1448" spans="1:7">
      <c r="A1448" s="17"/>
      <c r="B1448" s="19"/>
      <c r="C1448" s="19"/>
      <c r="D1448" s="20"/>
      <c r="E1448" s="21"/>
      <c r="F1448" s="21"/>
      <c r="G1448" s="21"/>
    </row>
    <row r="1449" spans="1:7">
      <c r="A1449" s="17"/>
      <c r="B1449" s="19"/>
      <c r="C1449" s="19"/>
      <c r="D1449" s="20"/>
      <c r="E1449" s="21"/>
      <c r="F1449" s="22"/>
      <c r="G1449" s="21"/>
    </row>
    <row r="1450" spans="1:7">
      <c r="A1450" s="17"/>
      <c r="B1450" s="19"/>
      <c r="C1450" s="19"/>
      <c r="D1450" s="20"/>
      <c r="E1450" s="21"/>
      <c r="F1450" s="21"/>
      <c r="G1450" s="21"/>
    </row>
    <row r="1451" spans="1:7">
      <c r="A1451" s="17"/>
      <c r="B1451" s="19"/>
      <c r="C1451" s="19"/>
      <c r="D1451" s="20"/>
      <c r="E1451" s="21"/>
      <c r="F1451" s="21"/>
      <c r="G1451" s="21"/>
    </row>
    <row r="1452" spans="1:7">
      <c r="A1452" s="17"/>
      <c r="B1452" s="19"/>
      <c r="C1452" s="19"/>
      <c r="D1452" s="20"/>
      <c r="E1452" s="22"/>
      <c r="F1452" s="22"/>
      <c r="G1452" s="21"/>
    </row>
    <row r="1453" spans="1:7">
      <c r="A1453" s="17"/>
      <c r="B1453" s="19"/>
      <c r="C1453" s="19"/>
      <c r="D1453" s="20"/>
      <c r="E1453" s="21"/>
      <c r="F1453" s="22"/>
      <c r="G1453" s="21"/>
    </row>
    <row r="1454" spans="1:7">
      <c r="A1454" s="17"/>
      <c r="B1454" s="19"/>
      <c r="C1454" s="19"/>
      <c r="D1454" s="20"/>
      <c r="E1454" s="21"/>
      <c r="F1454" s="22"/>
      <c r="G1454" s="21"/>
    </row>
    <row r="1455" spans="1:7">
      <c r="A1455" s="17"/>
      <c r="B1455" s="19"/>
      <c r="C1455" s="19"/>
      <c r="D1455" s="20"/>
      <c r="E1455" s="21"/>
      <c r="F1455" s="22"/>
      <c r="G1455" s="21"/>
    </row>
    <row r="1456" spans="1:7">
      <c r="A1456" s="17"/>
      <c r="B1456" s="19"/>
      <c r="C1456" s="19"/>
      <c r="D1456" s="20"/>
      <c r="E1456" s="21"/>
      <c r="F1456" s="22"/>
      <c r="G1456" s="21"/>
    </row>
    <row r="1457" spans="1:7">
      <c r="A1457" s="17"/>
      <c r="B1457" s="19"/>
      <c r="C1457" s="19"/>
      <c r="D1457" s="20"/>
      <c r="E1457" s="21"/>
      <c r="F1457" s="22"/>
      <c r="G1457" s="21"/>
    </row>
    <row r="1458" spans="1:7">
      <c r="A1458" s="17"/>
      <c r="B1458" s="19"/>
      <c r="C1458" s="19"/>
      <c r="D1458" s="20"/>
      <c r="E1458" s="21"/>
      <c r="F1458" s="22"/>
      <c r="G1458" s="21"/>
    </row>
    <row r="1459" spans="1:7">
      <c r="A1459" s="17"/>
      <c r="B1459" s="19"/>
      <c r="C1459" s="19"/>
      <c r="D1459" s="20"/>
      <c r="E1459" s="21"/>
      <c r="F1459" s="21"/>
      <c r="G1459" s="21"/>
    </row>
    <row r="1460" spans="1:7">
      <c r="A1460" s="17"/>
      <c r="B1460" s="19"/>
      <c r="C1460" s="19"/>
      <c r="D1460" s="20"/>
      <c r="E1460" s="21"/>
      <c r="F1460" s="22"/>
      <c r="G1460" s="21"/>
    </row>
    <row r="1461" spans="1:7">
      <c r="A1461" s="17"/>
      <c r="B1461" s="19"/>
      <c r="C1461" s="19"/>
      <c r="D1461" s="20"/>
      <c r="E1461" s="21"/>
      <c r="F1461" s="21"/>
      <c r="G1461" s="21"/>
    </row>
    <row r="1462" spans="1:7">
      <c r="A1462" s="17"/>
      <c r="B1462" s="19"/>
      <c r="C1462" s="19"/>
      <c r="D1462" s="20"/>
      <c r="E1462" s="21"/>
      <c r="F1462" s="21"/>
      <c r="G1462" s="21"/>
    </row>
    <row r="1463" spans="1:7">
      <c r="A1463" s="17"/>
      <c r="B1463" s="19"/>
      <c r="C1463" s="19"/>
      <c r="D1463" s="20"/>
      <c r="E1463" s="21"/>
      <c r="F1463" s="22"/>
      <c r="G1463" s="21"/>
    </row>
    <row r="1464" spans="1:7">
      <c r="A1464" s="17"/>
      <c r="B1464" s="19"/>
      <c r="C1464" s="19"/>
      <c r="D1464" s="20"/>
      <c r="E1464" s="21"/>
      <c r="F1464" s="21"/>
      <c r="G1464" s="21"/>
    </row>
    <row r="1465" spans="1:7">
      <c r="A1465" s="17"/>
      <c r="B1465" s="19"/>
      <c r="C1465" s="19"/>
      <c r="D1465" s="20"/>
      <c r="E1465" s="21"/>
      <c r="F1465" s="21"/>
      <c r="G1465" s="21"/>
    </row>
    <row r="1466" spans="1:7">
      <c r="A1466" s="17"/>
      <c r="B1466" s="19"/>
      <c r="C1466" s="19"/>
      <c r="D1466" s="20"/>
      <c r="E1466" s="21"/>
      <c r="F1466" s="22"/>
      <c r="G1466" s="21"/>
    </row>
    <row r="1467" spans="1:7">
      <c r="A1467" s="17"/>
      <c r="B1467" s="19"/>
      <c r="C1467" s="19"/>
      <c r="D1467" s="20"/>
      <c r="E1467" s="22"/>
      <c r="F1467" s="22"/>
      <c r="G1467" s="22"/>
    </row>
    <row r="1468" spans="1:7">
      <c r="A1468" s="17"/>
      <c r="B1468" s="19"/>
      <c r="C1468" s="19"/>
      <c r="D1468" s="20"/>
      <c r="E1468" s="21"/>
      <c r="F1468" s="22"/>
      <c r="G1468" s="21"/>
    </row>
    <row r="1469" spans="1:7">
      <c r="A1469" s="17"/>
      <c r="B1469" s="19"/>
      <c r="C1469" s="19"/>
      <c r="D1469" s="20"/>
      <c r="E1469" s="21"/>
      <c r="F1469" s="22"/>
      <c r="G1469" s="21"/>
    </row>
    <row r="1470" spans="1:7">
      <c r="A1470" s="17"/>
      <c r="B1470" s="19"/>
      <c r="C1470" s="19"/>
      <c r="D1470" s="20"/>
      <c r="E1470" s="21"/>
      <c r="F1470" s="22"/>
      <c r="G1470" s="21"/>
    </row>
    <row r="1471" spans="1:7">
      <c r="A1471" s="17"/>
      <c r="B1471" s="19"/>
      <c r="C1471" s="19"/>
      <c r="D1471" s="20"/>
      <c r="E1471" s="22"/>
      <c r="F1471" s="22"/>
      <c r="G1471" s="22"/>
    </row>
    <row r="1472" spans="1:7">
      <c r="A1472" s="17"/>
      <c r="B1472" s="19"/>
      <c r="C1472" s="19"/>
      <c r="D1472" s="20"/>
      <c r="E1472" s="21"/>
      <c r="F1472" s="21"/>
      <c r="G1472" s="21"/>
    </row>
    <row r="1473" spans="1:7">
      <c r="A1473" s="17"/>
      <c r="B1473" s="19"/>
      <c r="C1473" s="19"/>
      <c r="D1473" s="20"/>
      <c r="E1473" s="21"/>
      <c r="F1473" s="21"/>
      <c r="G1473" s="21"/>
    </row>
    <row r="1474" spans="1:7">
      <c r="A1474" s="17"/>
      <c r="B1474" s="19"/>
      <c r="C1474" s="19"/>
      <c r="D1474" s="20"/>
      <c r="E1474" s="21"/>
      <c r="F1474" s="22"/>
      <c r="G1474" s="21"/>
    </row>
    <row r="1475" spans="1:7">
      <c r="A1475" s="17"/>
      <c r="B1475" s="19"/>
      <c r="C1475" s="19"/>
      <c r="D1475" s="20"/>
      <c r="E1475" s="21"/>
      <c r="F1475" s="22"/>
      <c r="G1475" s="21"/>
    </row>
    <row r="1476" spans="1:7">
      <c r="A1476" s="17"/>
      <c r="B1476" s="19"/>
      <c r="C1476" s="19"/>
      <c r="D1476" s="20"/>
      <c r="E1476" s="21"/>
      <c r="F1476" s="22"/>
      <c r="G1476" s="21"/>
    </row>
    <row r="1477" spans="1:7">
      <c r="A1477" s="17"/>
      <c r="B1477" s="19"/>
      <c r="C1477" s="19"/>
      <c r="D1477" s="20"/>
      <c r="E1477" s="21"/>
      <c r="F1477" s="22"/>
      <c r="G1477" s="21"/>
    </row>
    <row r="1478" spans="1:7">
      <c r="A1478" s="17"/>
      <c r="B1478" s="19"/>
      <c r="C1478" s="19"/>
      <c r="D1478" s="20"/>
      <c r="E1478" s="21"/>
      <c r="F1478" s="22"/>
      <c r="G1478" s="21"/>
    </row>
    <row r="1479" spans="1:7">
      <c r="A1479" s="17"/>
      <c r="B1479" s="19"/>
      <c r="C1479" s="19"/>
      <c r="D1479" s="20"/>
      <c r="E1479" s="21"/>
      <c r="F1479" s="22"/>
      <c r="G1479" s="21"/>
    </row>
    <row r="1480" spans="1:7">
      <c r="A1480" s="17"/>
      <c r="B1480" s="19"/>
      <c r="C1480" s="19"/>
      <c r="D1480" s="20"/>
      <c r="E1480" s="21"/>
      <c r="F1480" s="22"/>
      <c r="G1480" s="21"/>
    </row>
    <row r="1481" spans="1:7">
      <c r="A1481" s="17"/>
      <c r="B1481" s="19"/>
      <c r="C1481" s="19"/>
      <c r="D1481" s="20"/>
      <c r="E1481" s="21"/>
      <c r="F1481" s="22"/>
      <c r="G1481" s="21"/>
    </row>
    <row r="1482" spans="1:7">
      <c r="A1482" s="17"/>
      <c r="B1482" s="19"/>
      <c r="C1482" s="19"/>
      <c r="D1482" s="20"/>
      <c r="E1482" s="21"/>
      <c r="F1482" s="22"/>
      <c r="G1482" s="21"/>
    </row>
    <row r="1483" spans="1:7">
      <c r="A1483" s="17"/>
      <c r="B1483" s="19"/>
      <c r="C1483" s="19"/>
      <c r="D1483" s="20"/>
      <c r="E1483" s="21"/>
      <c r="F1483" s="21"/>
      <c r="G1483" s="21"/>
    </row>
    <row r="1484" spans="1:7">
      <c r="A1484" s="17"/>
      <c r="B1484" s="19"/>
      <c r="C1484" s="19"/>
      <c r="D1484" s="20"/>
      <c r="E1484" s="21"/>
      <c r="F1484" s="22"/>
      <c r="G1484" s="21"/>
    </row>
    <row r="1485" spans="1:7">
      <c r="A1485" s="17"/>
      <c r="B1485" s="19"/>
      <c r="C1485" s="19"/>
      <c r="D1485" s="20"/>
      <c r="E1485" s="21"/>
      <c r="F1485" s="22"/>
      <c r="G1485" s="21"/>
    </row>
    <row r="1486" spans="1:7">
      <c r="A1486" s="17"/>
      <c r="B1486" s="19"/>
      <c r="C1486" s="19"/>
      <c r="D1486" s="20"/>
      <c r="E1486" s="21"/>
      <c r="F1486" s="22"/>
      <c r="G1486" s="21"/>
    </row>
    <row r="1487" spans="1:7">
      <c r="A1487" s="17"/>
      <c r="B1487" s="19"/>
      <c r="C1487" s="19"/>
      <c r="D1487" s="20"/>
      <c r="E1487" s="22"/>
      <c r="F1487" s="22"/>
      <c r="G1487" s="21"/>
    </row>
    <row r="1488" spans="1:7">
      <c r="A1488" s="17"/>
      <c r="B1488" s="19"/>
      <c r="C1488" s="19"/>
      <c r="D1488" s="20"/>
      <c r="E1488" s="22"/>
      <c r="F1488" s="22"/>
      <c r="G1488" s="22"/>
    </row>
    <row r="1489" spans="1:7">
      <c r="A1489" s="17"/>
      <c r="B1489" s="19"/>
      <c r="C1489" s="19"/>
      <c r="D1489" s="20"/>
      <c r="E1489" s="22"/>
      <c r="F1489" s="22"/>
      <c r="G1489" s="25"/>
    </row>
    <row r="1490" spans="1:7">
      <c r="A1490" s="17"/>
      <c r="B1490" s="19"/>
      <c r="C1490" s="19"/>
      <c r="D1490" s="20"/>
      <c r="E1490" s="21"/>
      <c r="F1490" s="22"/>
      <c r="G1490" s="25"/>
    </row>
    <row r="1491" spans="1:7">
      <c r="A1491" s="17"/>
      <c r="B1491" s="19"/>
      <c r="C1491" s="19"/>
      <c r="D1491" s="20"/>
      <c r="E1491" s="21"/>
      <c r="F1491" s="21"/>
      <c r="G1491" s="25"/>
    </row>
    <row r="1492" spans="1:7">
      <c r="A1492" s="17"/>
      <c r="B1492" s="19"/>
      <c r="C1492" s="19"/>
      <c r="D1492" s="20"/>
      <c r="E1492" s="21"/>
      <c r="F1492" s="21"/>
      <c r="G1492" s="25"/>
    </row>
    <row r="1493" spans="1:7">
      <c r="A1493" s="17"/>
      <c r="B1493" s="19"/>
      <c r="C1493" s="19"/>
      <c r="D1493" s="20"/>
      <c r="E1493" s="21"/>
      <c r="F1493" s="21"/>
      <c r="G1493" s="25"/>
    </row>
    <row r="1494" spans="1:7">
      <c r="A1494" s="17"/>
      <c r="B1494" s="19"/>
      <c r="C1494" s="19"/>
      <c r="D1494" s="20"/>
      <c r="E1494" s="21"/>
      <c r="F1494" s="21"/>
      <c r="G1494" s="25"/>
    </row>
    <row r="1495" spans="1:7">
      <c r="A1495" s="17"/>
      <c r="B1495" s="19"/>
      <c r="C1495" s="19"/>
      <c r="D1495" s="20"/>
      <c r="E1495" s="21"/>
      <c r="F1495" s="22"/>
      <c r="G1495" s="25"/>
    </row>
    <row r="1496" spans="1:7">
      <c r="A1496" s="17"/>
      <c r="B1496" s="19"/>
      <c r="C1496" s="19"/>
      <c r="D1496" s="20"/>
      <c r="E1496" s="21"/>
      <c r="F1496" s="21"/>
      <c r="G1496" s="25"/>
    </row>
    <row r="1497" spans="1:7">
      <c r="A1497" s="17"/>
      <c r="B1497" s="19"/>
      <c r="C1497" s="19"/>
      <c r="D1497" s="20"/>
      <c r="E1497" s="21"/>
      <c r="F1497" s="21"/>
      <c r="G1497" s="25"/>
    </row>
    <row r="1498" spans="1:7">
      <c r="A1498" s="17"/>
      <c r="B1498" s="19"/>
      <c r="C1498" s="19"/>
      <c r="D1498" s="20"/>
      <c r="E1498" s="21"/>
      <c r="F1498" s="21"/>
      <c r="G1498" s="25"/>
    </row>
    <row r="1499" spans="1:7">
      <c r="A1499" s="17"/>
      <c r="B1499" s="19"/>
      <c r="C1499" s="19"/>
      <c r="D1499" s="20"/>
      <c r="E1499" s="21"/>
      <c r="F1499" s="21"/>
      <c r="G1499" s="25"/>
    </row>
    <row r="1500" spans="1:7">
      <c r="A1500" s="17"/>
      <c r="B1500" s="19"/>
      <c r="C1500" s="19"/>
      <c r="D1500" s="20"/>
      <c r="E1500" s="22"/>
      <c r="F1500" s="22"/>
      <c r="G1500" s="25"/>
    </row>
    <row r="1501" spans="1:7">
      <c r="A1501" s="17"/>
      <c r="B1501" s="19"/>
      <c r="C1501" s="19"/>
      <c r="D1501" s="20"/>
      <c r="E1501" s="21"/>
      <c r="F1501" s="22"/>
      <c r="G1501" s="25"/>
    </row>
    <row r="1502" spans="1:7">
      <c r="A1502" s="17"/>
      <c r="B1502" s="19"/>
      <c r="C1502" s="19"/>
      <c r="D1502" s="20"/>
      <c r="E1502" s="21"/>
      <c r="F1502" s="21"/>
      <c r="G1502" s="25"/>
    </row>
    <row r="1503" spans="1:7">
      <c r="A1503" s="17"/>
      <c r="B1503" s="19"/>
      <c r="C1503" s="19"/>
      <c r="D1503" s="20"/>
      <c r="E1503" s="21"/>
      <c r="F1503" s="22"/>
      <c r="G1503" s="25"/>
    </row>
    <row r="1504" spans="1:7">
      <c r="A1504" s="17"/>
      <c r="B1504" s="19"/>
      <c r="C1504" s="19"/>
      <c r="D1504" s="20"/>
      <c r="E1504" s="21"/>
      <c r="F1504" s="22"/>
      <c r="G1504" s="25"/>
    </row>
    <row r="1505" spans="1:7">
      <c r="A1505" s="17"/>
      <c r="B1505" s="19"/>
      <c r="C1505" s="19"/>
      <c r="D1505" s="20"/>
      <c r="E1505" s="21"/>
      <c r="F1505" s="22"/>
      <c r="G1505" s="25"/>
    </row>
    <row r="1506" spans="1:7">
      <c r="A1506" s="17"/>
      <c r="B1506" s="19"/>
      <c r="C1506" s="19"/>
      <c r="D1506" s="20"/>
      <c r="E1506" s="21"/>
      <c r="F1506" s="22"/>
      <c r="G1506" s="25"/>
    </row>
    <row r="1507" spans="1:7">
      <c r="A1507" s="17"/>
      <c r="B1507" s="19"/>
      <c r="C1507" s="19"/>
      <c r="D1507" s="20"/>
      <c r="E1507" s="21"/>
      <c r="F1507" s="21"/>
      <c r="G1507" s="25"/>
    </row>
    <row r="1508" spans="1:7">
      <c r="A1508" s="17"/>
      <c r="B1508" s="19"/>
      <c r="C1508" s="19"/>
      <c r="D1508" s="20"/>
      <c r="E1508" s="21"/>
      <c r="F1508" s="22"/>
      <c r="G1508" s="25"/>
    </row>
    <row r="1509" spans="1:7">
      <c r="A1509" s="17"/>
      <c r="B1509" s="19"/>
      <c r="C1509" s="19"/>
      <c r="D1509" s="20"/>
      <c r="E1509" s="21"/>
      <c r="F1509" s="21"/>
      <c r="G1509" s="25"/>
    </row>
    <row r="1510" spans="1:7">
      <c r="A1510" s="17"/>
      <c r="B1510" s="19"/>
      <c r="C1510" s="19"/>
      <c r="D1510" s="20"/>
      <c r="E1510" s="21"/>
      <c r="F1510" s="21"/>
      <c r="G1510" s="25"/>
    </row>
    <row r="1511" spans="1:7">
      <c r="A1511" s="17"/>
      <c r="B1511" s="19"/>
      <c r="C1511" s="19"/>
      <c r="D1511" s="20"/>
      <c r="E1511" s="21"/>
      <c r="F1511" s="21"/>
      <c r="G1511" s="25"/>
    </row>
    <row r="1512" spans="1:7">
      <c r="A1512" s="17"/>
      <c r="B1512" s="19"/>
      <c r="C1512" s="19"/>
      <c r="D1512" s="20"/>
      <c r="E1512" s="21"/>
      <c r="F1512" s="22"/>
      <c r="G1512" s="25"/>
    </row>
    <row r="1513" spans="1:7">
      <c r="A1513" s="17"/>
      <c r="B1513" s="19"/>
      <c r="C1513" s="19"/>
      <c r="D1513" s="20"/>
      <c r="E1513" s="22"/>
      <c r="F1513" s="21"/>
      <c r="G1513" s="25"/>
    </row>
    <row r="1514" spans="1:7">
      <c r="A1514" s="17"/>
      <c r="B1514" s="19"/>
      <c r="C1514" s="19"/>
      <c r="D1514" s="20"/>
      <c r="E1514" s="21"/>
      <c r="F1514" s="22"/>
      <c r="G1514" s="25"/>
    </row>
    <row r="1515" spans="1:7">
      <c r="A1515" s="17"/>
      <c r="B1515" s="19"/>
      <c r="C1515" s="19"/>
      <c r="D1515" s="20"/>
      <c r="E1515" s="21"/>
      <c r="F1515" s="22"/>
      <c r="G1515" s="25"/>
    </row>
    <row r="1516" spans="1:7">
      <c r="A1516" s="27"/>
      <c r="B1516" s="28"/>
      <c r="C1516" s="28"/>
      <c r="D1516" s="29"/>
      <c r="E1516" s="31"/>
      <c r="F1516" s="31"/>
    </row>
    <row r="1517" spans="1:7">
      <c r="A1517" s="27"/>
      <c r="B1517" s="28"/>
      <c r="C1517" s="28"/>
      <c r="D1517" s="29"/>
      <c r="E1517" s="30"/>
      <c r="F1517" s="30"/>
    </row>
    <row r="1518" spans="1:7">
      <c r="A1518" s="27"/>
      <c r="B1518" s="28"/>
      <c r="C1518" s="28"/>
      <c r="D1518" s="29"/>
      <c r="E1518" s="30"/>
      <c r="F1518" s="30"/>
    </row>
    <row r="1519" spans="1:7">
      <c r="A1519" s="27"/>
      <c r="B1519" s="28"/>
      <c r="C1519" s="28"/>
      <c r="D1519" s="29"/>
      <c r="E1519" s="30"/>
      <c r="F1519" s="31"/>
    </row>
    <row r="1520" spans="1:7">
      <c r="A1520" s="27"/>
      <c r="B1520" s="28"/>
      <c r="C1520" s="28"/>
      <c r="D1520" s="29"/>
      <c r="E1520" s="30"/>
      <c r="F1520" s="30"/>
    </row>
    <row r="1521" spans="1:7">
      <c r="A1521" s="27"/>
      <c r="B1521" s="28"/>
      <c r="C1521" s="28"/>
      <c r="D1521" s="29"/>
      <c r="E1521" s="30"/>
      <c r="F1521" s="31"/>
      <c r="G1521" s="30"/>
    </row>
    <row r="1522" spans="1:7">
      <c r="A1522" s="27"/>
      <c r="B1522" s="28"/>
      <c r="C1522" s="28"/>
      <c r="D1522" s="29"/>
      <c r="E1522" s="30"/>
      <c r="F1522" s="31"/>
      <c r="G1522" s="30"/>
    </row>
    <row r="1523" spans="1:7">
      <c r="A1523" s="27"/>
      <c r="B1523" s="28"/>
      <c r="C1523" s="28"/>
      <c r="D1523" s="29"/>
      <c r="E1523" s="31"/>
      <c r="F1523" s="31"/>
      <c r="G1523" s="31"/>
    </row>
  </sheetData>
  <sortState xmlns:xlrd2="http://schemas.microsoft.com/office/spreadsheetml/2017/richdata2" ref="A2:Q1524">
    <sortCondition ref="A2:A152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7C7DC-99EE-47C7-8283-01FDD0BFC3EC}">
  <dimension ref="A1:AN500"/>
  <sheetViews>
    <sheetView zoomScale="120" zoomScaleNormal="120" workbookViewId="0">
      <selection sqref="A1:XFD1048576"/>
    </sheetView>
  </sheetViews>
  <sheetFormatPr defaultRowHeight="15"/>
  <cols>
    <col min="1" max="1" width="2.7109375" customWidth="1"/>
    <col min="2" max="2" width="34.140625" bestFit="1" customWidth="1"/>
    <col min="3" max="3" width="27.85546875" bestFit="1" customWidth="1"/>
    <col min="4" max="4" width="26.140625" style="36" bestFit="1" customWidth="1"/>
    <col min="5" max="5" width="36.42578125" bestFit="1" customWidth="1"/>
    <col min="6" max="6" width="38.5703125" bestFit="1" customWidth="1"/>
    <col min="7" max="7" width="36.7109375" bestFit="1" customWidth="1"/>
    <col min="8" max="8" width="2.7109375" customWidth="1"/>
    <col min="9" max="9" width="10.5703125" bestFit="1" customWidth="1"/>
    <col min="11" max="11" width="2.7109375" customWidth="1"/>
    <col min="12" max="12" width="38.5703125" customWidth="1"/>
    <col min="14" max="14" width="10.140625" customWidth="1"/>
    <col min="15" max="15" width="10.5703125" bestFit="1" customWidth="1"/>
    <col min="16" max="16" width="9.85546875" bestFit="1" customWidth="1"/>
    <col min="17" max="17" width="2.7109375" customWidth="1"/>
    <col min="18" max="18" width="31" customWidth="1"/>
    <col min="19" max="19" width="9.140625" customWidth="1"/>
    <col min="23" max="23" width="2.7109375" customWidth="1"/>
    <col min="24" max="24" width="29.7109375" customWidth="1"/>
    <col min="25" max="25" width="9.140625" customWidth="1"/>
    <col min="26" max="26" width="9.7109375" bestFit="1" customWidth="1"/>
    <col min="27" max="28" width="10.7109375" bestFit="1" customWidth="1"/>
    <col min="29" max="29" width="2.7109375" customWidth="1"/>
    <col min="30" max="30" width="20.5703125" customWidth="1"/>
    <col min="31" max="34" width="9.140625" customWidth="1"/>
    <col min="35" max="35" width="2.7109375" customWidth="1"/>
    <col min="36" max="40" width="9.140625" customWidth="1"/>
  </cols>
  <sheetData>
    <row r="1" spans="1:40" ht="24" customHeight="1" thickBot="1">
      <c r="A1" s="2"/>
      <c r="B1" s="90" t="s">
        <v>12</v>
      </c>
      <c r="C1" s="2"/>
      <c r="D1" s="16"/>
      <c r="E1" s="2"/>
      <c r="F1" s="2"/>
      <c r="G1" s="2"/>
      <c r="H1" s="2"/>
      <c r="I1" s="2"/>
      <c r="J1" s="2"/>
      <c r="K1" s="2"/>
      <c r="L1" s="90" t="s">
        <v>12</v>
      </c>
      <c r="M1" s="3"/>
      <c r="N1" s="3"/>
      <c r="O1" s="3"/>
      <c r="P1" s="3"/>
      <c r="Q1" s="2"/>
      <c r="R1" s="90" t="s">
        <v>16</v>
      </c>
      <c r="S1" s="2"/>
      <c r="T1" s="2"/>
      <c r="U1" s="2"/>
      <c r="V1" s="2"/>
      <c r="W1" s="2"/>
      <c r="X1" s="90" t="s">
        <v>12</v>
      </c>
      <c r="Y1" s="2"/>
      <c r="Z1" s="2"/>
      <c r="AA1" s="2"/>
      <c r="AB1" s="2"/>
      <c r="AC1" s="94"/>
      <c r="AD1" s="91"/>
      <c r="AE1" s="12"/>
      <c r="AF1" s="12"/>
      <c r="AG1" s="12"/>
      <c r="AH1" s="12"/>
      <c r="AI1" s="12"/>
    </row>
    <row r="2" spans="1:40" s="1" customFormat="1" ht="15" customHeight="1" thickBot="1">
      <c r="A2" s="4"/>
      <c r="B2" s="32" t="s">
        <v>8</v>
      </c>
      <c r="C2" s="33" t="s">
        <v>6</v>
      </c>
      <c r="D2" s="34" t="s">
        <v>7</v>
      </c>
      <c r="E2" s="96" t="s">
        <v>13</v>
      </c>
      <c r="F2" s="97" t="s">
        <v>14</v>
      </c>
      <c r="G2" s="98" t="s">
        <v>15</v>
      </c>
      <c r="H2" s="4"/>
      <c r="I2" s="41" t="s">
        <v>9</v>
      </c>
      <c r="J2" s="42">
        <f>COUNTA('Paste Here'!A2:A2500)</f>
        <v>0</v>
      </c>
      <c r="K2" s="4"/>
      <c r="L2" s="5" t="s">
        <v>10</v>
      </c>
      <c r="M2" s="6" t="s">
        <v>9</v>
      </c>
      <c r="N2" s="6" t="s">
        <v>40</v>
      </c>
      <c r="O2" s="6" t="s">
        <v>41</v>
      </c>
      <c r="P2" s="6" t="s">
        <v>42</v>
      </c>
      <c r="Q2" s="4"/>
      <c r="R2" s="5" t="s">
        <v>10</v>
      </c>
      <c r="S2" s="6" t="s">
        <v>9</v>
      </c>
      <c r="T2" s="6" t="s">
        <v>40</v>
      </c>
      <c r="U2" s="6" t="s">
        <v>41</v>
      </c>
      <c r="V2" s="6" t="s">
        <v>42</v>
      </c>
      <c r="W2" s="4"/>
      <c r="X2" s="9" t="s">
        <v>17</v>
      </c>
      <c r="Y2" s="6" t="s">
        <v>9</v>
      </c>
      <c r="Z2" s="6" t="s">
        <v>40</v>
      </c>
      <c r="AA2" s="6" t="s">
        <v>41</v>
      </c>
      <c r="AB2" s="6" t="s">
        <v>42</v>
      </c>
      <c r="AC2" s="94"/>
      <c r="AD2" s="92"/>
      <c r="AE2" s="51"/>
      <c r="AF2" s="51"/>
      <c r="AG2" s="51"/>
      <c r="AH2" s="51"/>
      <c r="AI2" s="12"/>
      <c r="AJ2"/>
      <c r="AK2"/>
      <c r="AL2"/>
      <c r="AM2"/>
      <c r="AN2"/>
    </row>
    <row r="3" spans="1:40" ht="15" customHeight="1">
      <c r="A3" s="2"/>
      <c r="B3" s="47" t="str" cm="1">
        <f t="array" ref="B3">IFERROR(INDEX('Paste Here'!A$2:A$2500,SMALL(IF((VALUE('Paste Here'!E$2:E$2500)&gt;=5)*(VALUE('Paste Here'!E$2:E$2500)&lt;=9), ROW('Paste Here'!E$2:E$2500)-ROW('Paste Here'!E$2)+1),ROW(1:1))), "")</f>
        <v/>
      </c>
      <c r="C3" s="48" t="str" cm="1">
        <f t="array" ref="C3">IFERROR(INDEX('Paste Here'!A$2:A$2500,SMALL(IF((VALUE('Paste Here'!E$2:E$2500)&gt;=10)*(VALUE('Paste Here'!E$2:E$2500)&lt;=17), ROW('Paste Here'!H$2:H$2500)-ROW('Paste Here'!E$2)+1),ROW(1:1))), "")</f>
        <v/>
      </c>
      <c r="D3" s="49" t="str" cm="1">
        <f t="array" ref="D3">IFERROR(INDEX('Paste Here'!A$2:A$2500,SMALL(IF((VALUE('Paste Here'!E$2:E$2500)&gt;=18), ROW('Paste Here'!H$2:H$2500)-ROW('Paste Here'!E$2)+1),ROW(1:1))), "")</f>
        <v/>
      </c>
      <c r="E3" s="35" t="str" cm="1">
        <f t="array" ref="E3">IFERROR(INDEX('Paste Here'!A$2:A$2500,SMALL(IF((VALUE('Paste Here'!G$2:G$2500)&gt;=5)*(VALUE('Paste Here'!G$2:G$2500)&lt;=9), ROW('Paste Here'!G$2:G$2500)-ROW('Paste Here'!G$2)+1),ROW(1:1))), "")</f>
        <v/>
      </c>
      <c r="F3" s="36" t="str" cm="1">
        <f t="array" ref="F3">IFERROR(INDEX('Paste Here'!A$2:A$2500,SMALL(IF((VALUE('Paste Here'!G$2:G$2500)&gt;=10)*(VALUE('Paste Here'!G$2:G$2500)&lt;=17), ROW('Paste Here'!H$2:H$2500)-ROW('Paste Here'!G$2)+1),ROW(1:1))), "")</f>
        <v/>
      </c>
      <c r="G3" s="99" t="str" cm="1">
        <f t="array" ref="G3">IFERROR(INDEX('Paste Here'!A$2:A$2500,SMALL(IF((VALUE('Paste Here'!G$2:G$2500)&gt;=18), ROW('Paste Here'!H$2:H$2500)-ROW('Paste Here'!G$2)+1),ROW(1:1))), "")</f>
        <v/>
      </c>
      <c r="H3" s="2"/>
      <c r="I3" s="43" t="s">
        <v>40</v>
      </c>
      <c r="J3" s="44">
        <f>COUNTIFS('Paste Here'!D1:D2500, "=6", 'Paste Here'!A1:A2500, "&lt;&gt;")</f>
        <v>0</v>
      </c>
      <c r="K3" s="2"/>
      <c r="L3" s="5" t="s">
        <v>8</v>
      </c>
      <c r="M3" s="7">
        <f>COUNTIFS('Paste Here'!E1:E2500, "&gt;=5", 'Paste Here'!E1:E2500, "&lt;=9", 'Paste Here'!A1:A2500, "&lt;&gt;")</f>
        <v>0</v>
      </c>
      <c r="N3" s="7">
        <f>COUNTIFS('Paste Here'!E1:E2500, "&gt;=5", 'Paste Here'!E1:E2500, "&lt;=9", 'Paste Here'!A1:A2500, "&lt;&gt;", 'Paste Here'!D1:D2500, "=6")</f>
        <v>0</v>
      </c>
      <c r="O3" s="7">
        <f>COUNTIFS('Paste Here'!E1:E2500, "&gt;=5", 'Paste Here'!E1:E2500, "&lt;=9", 'Paste Here'!A1:A2500, "&lt;&gt;", 'Paste Here'!D1:D2500, "=7")</f>
        <v>0</v>
      </c>
      <c r="P3" s="7">
        <f>COUNTIFS('Paste Here'!E1:E2500, "&gt;=5", 'Paste Here'!E1:E2500, "&lt;=9", 'Paste Here'!A1:A2500, "&lt;&gt;", 'Paste Here'!D1:D2500, "=8")</f>
        <v>0</v>
      </c>
      <c r="Q3" s="2"/>
      <c r="R3" s="5" t="s">
        <v>8</v>
      </c>
      <c r="S3" s="7">
        <f>COUNTIFS('Paste Here'!F1:F2500, "&gt;=5", 'Paste Here'!F1:F2500, "&lt;=9", 'Paste Here'!A1:A2500, "&lt;&gt;")</f>
        <v>0</v>
      </c>
      <c r="T3" s="7">
        <f>COUNTIFS('Paste Here'!F1:F2500, "&gt;=5", 'Paste Here'!F1:F2500, "&lt;=9", 'Paste Here'!A1:A2500, "&lt;&gt;", 'Paste Here'!D1:D2500, "=6")</f>
        <v>0</v>
      </c>
      <c r="U3" s="7">
        <f>COUNTIFS('Paste Here'!F1:F2500, "&gt;=5", 'Paste Here'!F1:F2500, "&lt;=9", 'Paste Here'!A1:A2500, "&lt;&gt;", 'Paste Here'!D1:D2500, "=7")</f>
        <v>0</v>
      </c>
      <c r="V3" s="7">
        <f>COUNTIFS('Paste Here'!F1:F2500, "&gt;=5", 'Paste Here'!F1:F2500, "&lt;=9", 'Paste Here'!A1:A2500, "&lt;&gt;", 'Paste Here'!D1:D2500, "=8")</f>
        <v>0</v>
      </c>
      <c r="W3" s="2"/>
      <c r="X3" s="11" t="s">
        <v>2</v>
      </c>
      <c r="Y3" s="7">
        <f>COUNTIF('Paste Here'!C:C, "African American")</f>
        <v>0</v>
      </c>
      <c r="Z3" s="7">
        <f>COUNTIFS('Paste Here'!C:C, "African American", 'Paste Here'!D:D, 6)</f>
        <v>0</v>
      </c>
      <c r="AA3" s="7">
        <f>COUNTIFS('Paste Here'!C:C, "African American", 'Paste Here'!D:D, 7)</f>
        <v>0</v>
      </c>
      <c r="AB3" s="7">
        <f>COUNTIFS('Paste Here'!C:C, "African American", 'Paste Here'!D:D, 8)</f>
        <v>0</v>
      </c>
      <c r="AC3" s="94"/>
      <c r="AD3" s="93"/>
      <c r="AE3" s="36"/>
      <c r="AF3" s="36"/>
      <c r="AG3" s="36"/>
      <c r="AH3" s="36"/>
      <c r="AI3" s="12"/>
    </row>
    <row r="4" spans="1:40" ht="15" customHeight="1">
      <c r="A4" s="2"/>
      <c r="B4" s="35" t="str" cm="1">
        <f t="array" ref="B4">IFERROR(INDEX('Paste Here'!A$2:A$2500,SMALL(IF((VALUE('Paste Here'!E$2:E$2500)&gt;=5)*(VALUE('Paste Here'!E$2:E$2500)&lt;=9), ROW('Paste Here'!E$2:E$2500)-ROW('Paste Here'!E$2)+1),ROW(2:2))), "")</f>
        <v/>
      </c>
      <c r="C4" s="36" t="str" cm="1">
        <f t="array" ref="C4">IFERROR(INDEX('Paste Here'!A$2:A$2500,SMALL(IF((VALUE('Paste Here'!E$2:E$2500)&gt;=10)*(VALUE('Paste Here'!E$2:E$2500)&lt;=17), ROW('Paste Here'!H$2:H$2500)-ROW('Paste Here'!E$2)+1),ROW(2:2))), "")</f>
        <v/>
      </c>
      <c r="D4" s="37" t="str" cm="1">
        <f t="array" ref="D4">IFERROR(INDEX('Paste Here'!A$2:A$2500,SMALL(IF((VALUE('Paste Here'!E$2:E$2500)&gt;=18), ROW('Paste Here'!H$2:H$2500)-ROW('Paste Here'!E$2)+1),ROW(2:2))), "")</f>
        <v/>
      </c>
      <c r="E4" s="35" t="str" cm="1">
        <f t="array" ref="E4">IFERROR(INDEX('Paste Here'!A$2:A$2500,SMALL(IF((VALUE('Paste Here'!G$2:G$2500)&gt;=5)*(VALUE('Paste Here'!G$2:G$2500)&lt;=9), ROW('Paste Here'!G$2:G$2500)-ROW('Paste Here'!G$2)+1),ROW(2:2))), "")</f>
        <v/>
      </c>
      <c r="F4" s="36" t="str" cm="1">
        <f t="array" ref="F4">IFERROR(INDEX('Paste Here'!A$2:A$2500,SMALL(IF((VALUE('Paste Here'!G$2:G$2500)&gt;=10)*(VALUE('Paste Here'!G$2:G$2500)&lt;=17), ROW('Paste Here'!H$2:H$2500)-ROW('Paste Here'!G$2)+1),ROW(2:2))), "")</f>
        <v/>
      </c>
      <c r="G4" s="99" t="str" cm="1">
        <f t="array" ref="G4">IFERROR(INDEX('Paste Here'!A$2:A$2500,SMALL(IF((VALUE('Paste Here'!G$2:G$2500)&gt;=18), ROW('Paste Here'!H$2:H$2500)-ROW('Paste Here'!G$2)+1),ROW(2:2))), "")</f>
        <v/>
      </c>
      <c r="H4" s="2"/>
      <c r="I4" s="43" t="s">
        <v>41</v>
      </c>
      <c r="J4" s="44">
        <f>COUNTIFS('Paste Here'!D1:D1501, "=7", 'Paste Here'!A1:A1501, "&lt;&gt;")</f>
        <v>0</v>
      </c>
      <c r="K4" s="2"/>
      <c r="L4" s="5" t="s">
        <v>6</v>
      </c>
      <c r="M4" s="7">
        <f>COUNTIFS('Paste Here'!E1:E2500, "&gt;=10", 'Paste Here'!E1:E2500, "&lt;=17", 'Paste Here'!A1:A2500, "&lt;&gt;")</f>
        <v>0</v>
      </c>
      <c r="N4" s="7">
        <f>COUNTIFS('Paste Here'!E1:E2500, "&gt;=10", 'Paste Here'!E1:E2500, "&lt;=17", 'Paste Here'!A1:A2500, "&lt;&gt;", 'Paste Here'!D1:D2500, "=6")</f>
        <v>0</v>
      </c>
      <c r="O4" s="7">
        <f>COUNTIFS('Paste Here'!E1:E2500, "&gt;=10", 'Paste Here'!E1:E2500, "&lt;=17", 'Paste Here'!A1:A2500, "&lt;&gt;", 'Paste Here'!D1:D2500, "=7")</f>
        <v>0</v>
      </c>
      <c r="P4" s="7">
        <f>COUNTIFS('Paste Here'!E1:E2500, "&gt;=10", 'Paste Here'!E1:E2500, "&lt;=17", 'Paste Here'!A1:A2500, "&lt;&gt;", 'Paste Here'!D1:D2500, "=8")</f>
        <v>0</v>
      </c>
      <c r="Q4" s="2"/>
      <c r="R4" s="5" t="s">
        <v>6</v>
      </c>
      <c r="S4" s="7">
        <f>COUNTIFS('Paste Here'!F1:F2500, "&gt;=10", 'Paste Here'!F1:F2500, "&lt;=17", 'Paste Here'!A1:A2500, "&lt;&gt;")</f>
        <v>0</v>
      </c>
      <c r="T4" s="7">
        <f>COUNTIFS('Paste Here'!F1:F2500, "&gt;=10", 'Paste Here'!F1:F2500, "&lt;=17", 'Paste Here'!A1:A2500, "&lt;&gt;", 'Paste Here'!D1:D2500, "=6")</f>
        <v>0</v>
      </c>
      <c r="U4" s="7">
        <f>COUNTIFS('Paste Here'!F1:F2500, "&gt;=10", 'Paste Here'!F1:F2500, "&lt;=17", 'Paste Here'!A1:A2500, "&lt;&gt;", 'Paste Here'!D1:D2500, "=7")</f>
        <v>0</v>
      </c>
      <c r="V4" s="7">
        <f>COUNTIFS('Paste Here'!F1:F2500, "&gt;=10", 'Paste Here'!F1:F2500, "&lt;=17", 'Paste Here'!A1:A2500, "&lt;&gt;", 'Paste Here'!D1:D2500, "=8")</f>
        <v>0</v>
      </c>
      <c r="W4" s="2"/>
      <c r="X4" s="11" t="s">
        <v>1</v>
      </c>
      <c r="Y4" s="7">
        <f>COUNTIF('Paste Here'!C:C, "American Indian")</f>
        <v>0</v>
      </c>
      <c r="Z4" s="7">
        <f>COUNTIFS('Paste Here'!C:C, "American Indian", 'Paste Here'!D:D, 6)</f>
        <v>0</v>
      </c>
      <c r="AA4" s="7">
        <f>COUNTIFS('Paste Here'!C:C, "American Indian", 'Paste Here'!D:D, 7)</f>
        <v>0</v>
      </c>
      <c r="AB4" s="7">
        <f>COUNTIFS('Paste Here'!C:C, "American Indian", 'Paste Here'!D:D, 8)</f>
        <v>0</v>
      </c>
      <c r="AC4" s="94"/>
      <c r="AD4" s="93"/>
      <c r="AE4" s="36"/>
      <c r="AF4" s="36"/>
      <c r="AG4" s="36"/>
      <c r="AH4" s="36"/>
      <c r="AI4" s="12"/>
    </row>
    <row r="5" spans="1:40" ht="15" customHeight="1" thickBot="1">
      <c r="A5" s="2"/>
      <c r="B5" s="35" t="str" cm="1">
        <f t="array" ref="B5">IFERROR(INDEX('Paste Here'!A$2:A$2500,SMALL(IF((VALUE('Paste Here'!E$2:E$2500)&gt;=5)*(VALUE('Paste Here'!E$2:E$2500)&lt;=9), ROW('Paste Here'!E$2:E$2500)-ROW('Paste Here'!E$2)+1),ROW(3:3))), "")</f>
        <v/>
      </c>
      <c r="C5" s="36" t="str" cm="1">
        <f t="array" ref="C5">IFERROR(INDEX('Paste Here'!A$2:A$2500,SMALL(IF((VALUE('Paste Here'!E$2:E$2500)&gt;=10)*(VALUE('Paste Here'!E$2:E$2500)&lt;=17), ROW('Paste Here'!H$2:H$2500)-ROW('Paste Here'!E$2)+1),ROW(3:3))), "")</f>
        <v/>
      </c>
      <c r="D5" s="37" t="str" cm="1">
        <f t="array" ref="D5">IFERROR(INDEX('Paste Here'!A$2:A$2500,SMALL(IF((VALUE('Paste Here'!E$2:E$2500)&gt;=18), ROW('Paste Here'!H$2:H$2500)-ROW('Paste Here'!E$2)+1),ROW(3:3))), "")</f>
        <v/>
      </c>
      <c r="E5" s="35" t="str" cm="1">
        <f t="array" ref="E5">IFERROR(INDEX('Paste Here'!A$2:A$2500,SMALL(IF((VALUE('Paste Here'!G$2:G$2500)&gt;=5)*(VALUE('Paste Here'!G$2:G$2500)&lt;=9), ROW('Paste Here'!G$2:G$2500)-ROW('Paste Here'!G$2)+1),ROW(3:3))), "")</f>
        <v/>
      </c>
      <c r="F5" s="36" t="str" cm="1">
        <f t="array" ref="F5">IFERROR(INDEX('Paste Here'!A$2:A$2500,SMALL(IF((VALUE('Paste Here'!G$2:G$2500)&gt;=10)*(VALUE('Paste Here'!G$2:G$2500)&lt;=17), ROW('Paste Here'!H$2:H$2500)-ROW('Paste Here'!G$2)+1),ROW(3:3))), "")</f>
        <v/>
      </c>
      <c r="G5" s="99" t="str" cm="1">
        <f t="array" ref="G5">IFERROR(INDEX('Paste Here'!A$2:A$2500,SMALL(IF((VALUE('Paste Here'!G$2:G$2500)&gt;=18), ROW('Paste Here'!H$2:H$2500)-ROW('Paste Here'!G$2)+1),ROW(3:3))), "")</f>
        <v/>
      </c>
      <c r="H5" s="2"/>
      <c r="I5" s="45" t="s">
        <v>42</v>
      </c>
      <c r="J5" s="46">
        <f>COUNTIFS('Paste Here'!D1:D1502, "=8", 'Paste Here'!A1:A1502, "&lt;&gt;")</f>
        <v>0</v>
      </c>
      <c r="K5" s="2"/>
      <c r="L5" s="5" t="s">
        <v>7</v>
      </c>
      <c r="M5" s="7">
        <f>COUNTIFS('Paste Here'!E1:E2500, "&gt;=18", 'Paste Here'!A1:A2500, "&lt;&gt;")</f>
        <v>0</v>
      </c>
      <c r="N5" s="7">
        <f>COUNTIFS('Paste Here'!E1:E2500, "&gt;=18", 'Paste Here'!A1:A2500, "&lt;&gt;", 'Paste Here'!D1:D2500, "=6")</f>
        <v>0</v>
      </c>
      <c r="O5" s="7">
        <f>COUNTIFS('Paste Here'!E1:E2500, "&gt;=18", 'Paste Here'!A1:A2500, "&lt;&gt;", 'Paste Here'!D1:D2500, "=7")</f>
        <v>0</v>
      </c>
      <c r="P5" s="7">
        <f>COUNTIFS('Paste Here'!E1:E2500, "&gt;=18", 'Paste Here'!A1:A2500, "&lt;&gt;", 'Paste Here'!D1:D2500, "=8")</f>
        <v>0</v>
      </c>
      <c r="Q5" s="2"/>
      <c r="R5" s="5" t="s">
        <v>7</v>
      </c>
      <c r="S5" s="7">
        <f>COUNTIFS('Paste Here'!F1:F2500, "&gt;=18", 'Paste Here'!A1:A2500, "&lt;&gt;")</f>
        <v>0</v>
      </c>
      <c r="T5" s="7">
        <f>COUNTIFS('Paste Here'!F1:F2500, "&gt;=18", 'Paste Here'!A1:A2500, "&lt;&gt;", 'Paste Here'!D1:D2500, "=6")</f>
        <v>0</v>
      </c>
      <c r="U5" s="7">
        <f>COUNTIFS('Paste Here'!F1:F2500, "&gt;=18", 'Paste Here'!A1:A2500, "&lt;&gt;", 'Paste Here'!D1:D2500, "=7")</f>
        <v>0</v>
      </c>
      <c r="V5" s="7">
        <f>COUNTIFS('Paste Here'!F1:F2500, "&gt;=18", 'Paste Here'!A1:A2500, "&lt;&gt;", 'Paste Here'!D1:D2500, "=8")</f>
        <v>0</v>
      </c>
      <c r="W5" s="2"/>
      <c r="X5" s="11" t="s">
        <v>3</v>
      </c>
      <c r="Y5" s="7">
        <f>COUNTIF('Paste Here'!C:C, "Asian")</f>
        <v>0</v>
      </c>
      <c r="Z5" s="7">
        <f>COUNTIFS('Paste Here'!C:C, "Asian", 'Paste Here'!D:D, 6)</f>
        <v>0</v>
      </c>
      <c r="AA5" s="7">
        <f>COUNTIFS('Paste Here'!C:C, "Asian", 'Paste Here'!D:D, 7)</f>
        <v>0</v>
      </c>
      <c r="AB5" s="7">
        <f>COUNTIFS('Paste Here'!C:C, "Asian", 'Paste Here'!D:D, 8)</f>
        <v>0</v>
      </c>
      <c r="AC5" s="94"/>
      <c r="AD5" s="93"/>
      <c r="AE5" s="36"/>
      <c r="AF5" s="36"/>
      <c r="AG5" s="36"/>
      <c r="AH5" s="36"/>
      <c r="AI5" s="12"/>
    </row>
    <row r="6" spans="1:40" ht="15" customHeight="1">
      <c r="A6" s="2"/>
      <c r="B6" s="35" t="str" cm="1">
        <f t="array" ref="B6">IFERROR(INDEX('Paste Here'!A$2:A$2500,SMALL(IF((VALUE('Paste Here'!E$2:E$2500)&gt;=5)*(VALUE('Paste Here'!E$2:E$2500)&lt;=9), ROW('Paste Here'!E$2:E$2500)-ROW('Paste Here'!E$2)+1),ROW(4:4))), "")</f>
        <v/>
      </c>
      <c r="C6" s="36" t="str" cm="1">
        <f t="array" ref="C6">IFERROR(INDEX('Paste Here'!A$2:A$2500,SMALL(IF((VALUE('Paste Here'!E$2:E$2500)&gt;=10)*(VALUE('Paste Here'!E$2:E$2500)&lt;=17), ROW('Paste Here'!H$2:H$2500)-ROW('Paste Here'!E$2)+1),ROW(4:4))), "")</f>
        <v/>
      </c>
      <c r="D6" s="37" t="str" cm="1">
        <f t="array" ref="D6">IFERROR(INDEX('Paste Here'!A$2:A$2500,SMALL(IF((VALUE('Paste Here'!E$2:E$2500)&gt;=18), ROW('Paste Here'!H$2:H$2500)-ROW('Paste Here'!E$2)+1),ROW(4:4))), "")</f>
        <v/>
      </c>
      <c r="E6" s="35" t="str" cm="1">
        <f t="array" ref="E6">IFERROR(INDEX('Paste Here'!A$2:A$2500,SMALL(IF((VALUE('Paste Here'!G$2:G$2500)&gt;=5)*(VALUE('Paste Here'!G$2:G$2500)&lt;=9), ROW('Paste Here'!G$2:G$2500)-ROW('Paste Here'!G$2)+1),ROW(4:4))), "")</f>
        <v/>
      </c>
      <c r="F6" s="36" t="str" cm="1">
        <f t="array" ref="F6">IFERROR(INDEX('Paste Here'!A$2:A$2500,SMALL(IF((VALUE('Paste Here'!G$2:G$2500)&gt;=10)*(VALUE('Paste Here'!G$2:G$2500)&lt;=17), ROW('Paste Here'!H$2:H$2500)-ROW('Paste Here'!G$2)+1),ROW(4:4))), "")</f>
        <v/>
      </c>
      <c r="G6" s="99" t="str" cm="1">
        <f t="array" ref="G6">IFERROR(INDEX('Paste Here'!A$2:A$2500,SMALL(IF((VALUE('Paste Here'!G$2:G$2500)&gt;=18), ROW('Paste Here'!H$2:H$2500)-ROW('Paste Here'!G$2)+1),ROW(4:4))), "")</f>
        <v/>
      </c>
      <c r="H6" s="2"/>
      <c r="I6" s="92"/>
      <c r="J6" s="3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1" t="s">
        <v>0</v>
      </c>
      <c r="Y6" s="7">
        <f>COUNTIF('Paste Here'!C:C, "Caucasian")</f>
        <v>0</v>
      </c>
      <c r="Z6" s="7">
        <f>COUNTIFS('Paste Here'!C:C, "Caucasian", 'Paste Here'!D:D, 6)</f>
        <v>0</v>
      </c>
      <c r="AA6" s="7">
        <f>COUNTIFS('Paste Here'!C:C, "Caucasian", 'Paste Here'!D:D, 7)</f>
        <v>0</v>
      </c>
      <c r="AB6" s="7">
        <f>COUNTIFS('Paste Here'!C:C, "Caucasian", 'Paste Here'!D:D, 8)</f>
        <v>0</v>
      </c>
      <c r="AC6" s="94"/>
      <c r="AD6" s="93"/>
      <c r="AE6" s="36"/>
      <c r="AF6" s="36"/>
      <c r="AG6" s="36"/>
      <c r="AH6" s="36"/>
      <c r="AI6" s="12"/>
    </row>
    <row r="7" spans="1:40" ht="15" customHeight="1">
      <c r="A7" s="2"/>
      <c r="B7" s="35" t="str" cm="1">
        <f t="array" ref="B7">IFERROR(INDEX('Paste Here'!A$2:A$2500,SMALL(IF((VALUE('Paste Here'!E$2:E$2500)&gt;=5)*(VALUE('Paste Here'!E$2:E$2500)&lt;=9), ROW('Paste Here'!E$2:E$2500)-ROW('Paste Here'!E$2)+1),ROW(5:5))), "")</f>
        <v/>
      </c>
      <c r="C7" s="36" t="str" cm="1">
        <f t="array" ref="C7">IFERROR(INDEX('Paste Here'!A$2:A$2500,SMALL(IF((VALUE('Paste Here'!E$2:E$2500)&gt;=10)*(VALUE('Paste Here'!E$2:E$2500)&lt;=17), ROW('Paste Here'!H$2:H$2500)-ROW('Paste Here'!E$2)+1),ROW(5:5))), "")</f>
        <v/>
      </c>
      <c r="D7" s="37" t="str" cm="1">
        <f t="array" ref="D7">IFERROR(INDEX('Paste Here'!A$2:A$2500,SMALL(IF((VALUE('Paste Here'!E$2:E$2500)&gt;=18), ROW('Paste Here'!H$2:H$2500)-ROW('Paste Here'!E$2)+1),ROW(5:5))), "")</f>
        <v/>
      </c>
      <c r="E7" s="35" t="str" cm="1">
        <f t="array" ref="E7">IFERROR(INDEX('Paste Here'!A$2:A$2500,SMALL(IF((VALUE('Paste Here'!G$2:G$2500)&gt;=5)*(VALUE('Paste Here'!G$2:G$2500)&lt;=9), ROW('Paste Here'!G$2:G$2500)-ROW('Paste Here'!G$2)+1),ROW(5:5))), "")</f>
        <v/>
      </c>
      <c r="F7" s="36" t="str" cm="1">
        <f t="array" ref="F7">IFERROR(INDEX('Paste Here'!A$2:A$2500,SMALL(IF((VALUE('Paste Here'!G$2:G$2500)&gt;=10)*(VALUE('Paste Here'!G$2:G$2500)&lt;=17), ROW('Paste Here'!H$2:H$2500)-ROW('Paste Here'!G$2)+1),ROW(5:5))), "")</f>
        <v/>
      </c>
      <c r="G7" s="99" t="str" cm="1">
        <f t="array" ref="G7">IFERROR(INDEX('Paste Here'!A$2:A$2500,SMALL(IF((VALUE('Paste Here'!G$2:G$2500)&gt;=18), ROW('Paste Here'!H$2:H$2500)-ROW('Paste Here'!G$2)+1),ROW(5:5))), "")</f>
        <v/>
      </c>
      <c r="H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1" t="s">
        <v>5</v>
      </c>
      <c r="Y7" s="7">
        <f>COUNTIF('Paste Here'!C:C, "Hawaiian / PI")</f>
        <v>0</v>
      </c>
      <c r="Z7" s="7">
        <f>COUNTIFS('Paste Here'!C:C, "Hawaiian / PI", 'Paste Here'!D:D, 6)</f>
        <v>0</v>
      </c>
      <c r="AA7" s="7">
        <f>COUNTIFS('Paste Here'!C:C, "Hawaiian / PI", 'Paste Here'!D:D, 7)</f>
        <v>0</v>
      </c>
      <c r="AB7" s="7">
        <f>COUNTIFS('Paste Here'!C:C, "Hawaiian / PI", 'Paste Here'!D:D, 8)</f>
        <v>0</v>
      </c>
      <c r="AC7" s="94"/>
      <c r="AD7" s="93"/>
      <c r="AE7" s="36"/>
      <c r="AF7" s="36"/>
      <c r="AG7" s="36"/>
      <c r="AH7" s="36"/>
      <c r="AI7" s="12"/>
    </row>
    <row r="8" spans="1:40" ht="15" customHeight="1">
      <c r="A8" s="2"/>
      <c r="B8" s="35" t="str" cm="1">
        <f t="array" ref="B8">IFERROR(INDEX('Paste Here'!A$2:A$2500,SMALL(IF((VALUE('Paste Here'!E$2:E$2500)&gt;=5)*(VALUE('Paste Here'!E$2:E$2500)&lt;=9), ROW('Paste Here'!E$2:E$2500)-ROW('Paste Here'!E$2)+1),ROW(6:6))), "")</f>
        <v/>
      </c>
      <c r="C8" s="36" t="str" cm="1">
        <f t="array" ref="C8">IFERROR(INDEX('Paste Here'!A$2:A$2500,SMALL(IF((VALUE('Paste Here'!E$2:E$2500)&gt;=10)*(VALUE('Paste Here'!E$2:E$2500)&lt;=17), ROW('Paste Here'!H$2:H$2500)-ROW('Paste Here'!E$2)+1),ROW(6:6))), "")</f>
        <v/>
      </c>
      <c r="D8" s="37" t="str" cm="1">
        <f t="array" ref="D8">IFERROR(INDEX('Paste Here'!A$2:A$2500,SMALL(IF((VALUE('Paste Here'!E$2:E$2500)&gt;=18), ROW('Paste Here'!H$2:H$2500)-ROW('Paste Here'!E$2)+1),ROW(6:6))), "")</f>
        <v/>
      </c>
      <c r="E8" s="35" t="str" cm="1">
        <f t="array" ref="E8">IFERROR(INDEX('Paste Here'!A$2:A$2500,SMALL(IF((VALUE('Paste Here'!G$2:G$2500)&gt;=5)*(VALUE('Paste Here'!G$2:G$2500)&lt;=9), ROW('Paste Here'!G$2:G$2500)-ROW('Paste Here'!G$2)+1),ROW(6:6))), "")</f>
        <v/>
      </c>
      <c r="F8" s="36" t="str" cm="1">
        <f t="array" ref="F8">IFERROR(INDEX('Paste Here'!A$2:A$2500,SMALL(IF((VALUE('Paste Here'!G$2:G$2500)&gt;=10)*(VALUE('Paste Here'!G$2:G$2500)&lt;=17), ROW('Paste Here'!H$2:H$2500)-ROW('Paste Here'!G$2)+1),ROW(6:6))), "")</f>
        <v/>
      </c>
      <c r="G8" s="99" t="str" cm="1">
        <f t="array" ref="G8">IFERROR(INDEX('Paste Here'!A$2:A$2500,SMALL(IF((VALUE('Paste Here'!G$2:G$2500)&gt;=18), ROW('Paste Here'!H$2:H$2500)-ROW('Paste Here'!G$2)+1),ROW(6:6))), "")</f>
        <v/>
      </c>
      <c r="H8" s="2"/>
      <c r="K8" s="2"/>
      <c r="L8" s="5" t="s">
        <v>11</v>
      </c>
      <c r="M8" s="6" t="s">
        <v>9</v>
      </c>
      <c r="N8" s="6" t="s">
        <v>40</v>
      </c>
      <c r="O8" s="6" t="s">
        <v>41</v>
      </c>
      <c r="P8" s="6" t="s">
        <v>42</v>
      </c>
      <c r="Q8" s="2"/>
      <c r="R8" s="50"/>
      <c r="S8" s="51"/>
      <c r="T8" s="51"/>
      <c r="U8" s="51"/>
      <c r="V8" s="51"/>
      <c r="W8" s="2"/>
      <c r="X8" s="11" t="s">
        <v>4</v>
      </c>
      <c r="Y8" s="7">
        <f>COUNTIF('Paste Here'!C:C, "Hispanic")</f>
        <v>0</v>
      </c>
      <c r="Z8" s="7">
        <f>COUNTIFS('Paste Here'!C:C, "Hispanic", 'Paste Here'!D:D, 6)</f>
        <v>0</v>
      </c>
      <c r="AA8" s="7">
        <f>COUNTIFS('Paste Here'!C:C, "Hispanic", 'Paste Here'!D:D, 7)</f>
        <v>0</v>
      </c>
      <c r="AB8" s="7">
        <f>COUNTIFS('Paste Here'!C:C, "Hispanic", 'Paste Here'!D:D, 8)</f>
        <v>0</v>
      </c>
      <c r="AC8" s="94"/>
      <c r="AD8" s="93"/>
      <c r="AE8" s="36"/>
      <c r="AF8" s="36"/>
      <c r="AG8" s="36"/>
      <c r="AH8" s="36"/>
      <c r="AI8" s="12"/>
    </row>
    <row r="9" spans="1:40" ht="15" customHeight="1">
      <c r="A9" s="2"/>
      <c r="B9" s="35" t="str" cm="1">
        <f t="array" ref="B9">IFERROR(INDEX('Paste Here'!A$2:A$2500,SMALL(IF((VALUE('Paste Here'!E$2:E$2500)&gt;=5)*(VALUE('Paste Here'!E$2:E$2500)&lt;=9), ROW('Paste Here'!E$2:E$2500)-ROW('Paste Here'!E$2)+1),ROW(7:7))), "")</f>
        <v/>
      </c>
      <c r="C9" s="36" t="str" cm="1">
        <f t="array" ref="C9">IFERROR(INDEX('Paste Here'!A$2:A$2500,SMALL(IF((VALUE('Paste Here'!E$2:E$2500)&gt;=10)*(VALUE('Paste Here'!E$2:E$2500)&lt;=17), ROW('Paste Here'!H$2:H$2500)-ROW('Paste Here'!E$2)+1),ROW(7:7))), "")</f>
        <v/>
      </c>
      <c r="D9" s="37" t="str" cm="1">
        <f t="array" ref="D9">IFERROR(INDEX('Paste Here'!A$2:A$2500,SMALL(IF((VALUE('Paste Here'!E$2:E$2500)&gt;=18), ROW('Paste Here'!H$2:H$2500)-ROW('Paste Here'!E$2)+1),ROW(7:7))), "")</f>
        <v/>
      </c>
      <c r="E9" s="35" t="str" cm="1">
        <f t="array" ref="E9">IFERROR(INDEX('Paste Here'!A$2:A$2500,SMALL(IF((VALUE('Paste Here'!G$2:G$2500)&gt;=5)*(VALUE('Paste Here'!G$2:G$2500)&lt;=9), ROW('Paste Here'!G$2:G$2500)-ROW('Paste Here'!G$2)+1),ROW(7:7))), "")</f>
        <v/>
      </c>
      <c r="F9" s="36" t="str" cm="1">
        <f t="array" ref="F9">IFERROR(INDEX('Paste Here'!A$2:A$2500,SMALL(IF((VALUE('Paste Here'!G$2:G$2500)&gt;=10)*(VALUE('Paste Here'!G$2:G$2500)&lt;=17), ROW('Paste Here'!H$2:H$2500)-ROW('Paste Here'!G$2)+1),ROW(7:7))), "")</f>
        <v/>
      </c>
      <c r="G9" s="99" t="str" cm="1">
        <f t="array" ref="G9">IFERROR(INDEX('Paste Here'!A$2:A$2500,SMALL(IF((VALUE('Paste Here'!G$2:G$2500)&gt;=18), ROW('Paste Here'!H$2:H$2500)-ROW('Paste Here'!G$2)+1),ROW(7:7))), "")</f>
        <v/>
      </c>
      <c r="H9" s="2"/>
      <c r="K9" s="2"/>
      <c r="L9" s="5" t="s">
        <v>8</v>
      </c>
      <c r="M9" s="8" t="e">
        <f>M3/J2</f>
        <v>#DIV/0!</v>
      </c>
      <c r="N9" s="8" t="e">
        <f>N3/J3</f>
        <v>#DIV/0!</v>
      </c>
      <c r="O9" s="8" t="e">
        <f>O3/J4</f>
        <v>#DIV/0!</v>
      </c>
      <c r="P9" s="8" t="e">
        <f>P3/J5</f>
        <v>#DIV/0!</v>
      </c>
      <c r="Q9" s="2"/>
      <c r="R9" s="50"/>
      <c r="S9" s="52"/>
      <c r="T9" s="52"/>
      <c r="U9" s="52"/>
      <c r="V9" s="52"/>
      <c r="W9" s="2"/>
      <c r="X9" s="2"/>
      <c r="Y9" s="2"/>
      <c r="Z9" s="2"/>
      <c r="AA9" s="2"/>
      <c r="AB9" s="2"/>
      <c r="AC9" s="2"/>
      <c r="AD9" s="95"/>
      <c r="AE9" s="95"/>
      <c r="AF9" s="95"/>
      <c r="AG9" s="95"/>
      <c r="AH9" s="95"/>
      <c r="AI9" s="95"/>
    </row>
    <row r="10" spans="1:40" ht="15" customHeight="1">
      <c r="A10" s="2"/>
      <c r="B10" s="35" t="str" cm="1">
        <f t="array" ref="B10">IFERROR(INDEX('Paste Here'!A$2:A$2500,SMALL(IF((VALUE('Paste Here'!E$2:E$2500)&gt;=5)*(VALUE('Paste Here'!E$2:E$2500)&lt;=9), ROW('Paste Here'!E$2:E$2500)-ROW('Paste Here'!E$2)+1),ROW(8:8))), "")</f>
        <v/>
      </c>
      <c r="C10" s="36" t="str" cm="1">
        <f t="array" ref="C10">IFERROR(INDEX('Paste Here'!A$2:A$2500,SMALL(IF((VALUE('Paste Here'!E$2:E$2500)&gt;=10)*(VALUE('Paste Here'!E$2:E$2500)&lt;=17), ROW('Paste Here'!H$2:H$2500)-ROW('Paste Here'!E$2)+1),ROW(8:8))), "")</f>
        <v/>
      </c>
      <c r="D10" s="37" t="str" cm="1">
        <f t="array" ref="D10">IFERROR(INDEX('Paste Here'!A$2:A$2500,SMALL(IF((VALUE('Paste Here'!E$2:E$2500)&gt;=18), ROW('Paste Here'!H$2:H$2500)-ROW('Paste Here'!E$2)+1),ROW(8:8))), "")</f>
        <v/>
      </c>
      <c r="E10" s="35" t="str" cm="1">
        <f t="array" ref="E10">IFERROR(INDEX('Paste Here'!A$2:A$2500,SMALL(IF((VALUE('Paste Here'!G$2:G$2500)&gt;=5)*(VALUE('Paste Here'!G$2:G$2500)&lt;=9), ROW('Paste Here'!G$2:G$2500)-ROW('Paste Here'!G$2)+1),ROW(8:8))), "")</f>
        <v/>
      </c>
      <c r="F10" s="36" t="str" cm="1">
        <f t="array" ref="F10">IFERROR(INDEX('Paste Here'!A$2:A$2500,SMALL(IF((VALUE('Paste Here'!G$2:G$2500)&gt;=10)*(VALUE('Paste Here'!G$2:G$2500)&lt;=17), ROW('Paste Here'!H$2:H$2500)-ROW('Paste Here'!G$2)+1),ROW(8:8))), "")</f>
        <v/>
      </c>
      <c r="G10" s="99" t="str" cm="1">
        <f t="array" ref="G10">IFERROR(INDEX('Paste Here'!A$2:A$2500,SMALL(IF((VALUE('Paste Here'!G$2:G$2500)&gt;=18), ROW('Paste Here'!H$2:H$2500)-ROW('Paste Here'!G$2)+1),ROW(8:8))), "")</f>
        <v/>
      </c>
      <c r="H10" s="2"/>
      <c r="K10" s="2"/>
      <c r="L10" s="5" t="s">
        <v>6</v>
      </c>
      <c r="M10" s="8" t="e">
        <f>M4/J2</f>
        <v>#DIV/0!</v>
      </c>
      <c r="N10" s="8" t="e">
        <f>N4/J3</f>
        <v>#DIV/0!</v>
      </c>
      <c r="O10" s="8" t="e">
        <f>O4/J4</f>
        <v>#DIV/0!</v>
      </c>
      <c r="P10" s="8" t="e">
        <f>P4/J5</f>
        <v>#DIV/0!</v>
      </c>
      <c r="Q10" s="2"/>
      <c r="R10" s="50"/>
      <c r="S10" s="52"/>
      <c r="T10" s="52"/>
      <c r="U10" s="52"/>
      <c r="V10" s="52"/>
      <c r="W10" s="2"/>
      <c r="X10" s="101" t="s">
        <v>37</v>
      </c>
      <c r="Y10" s="101"/>
      <c r="Z10" s="101"/>
      <c r="AA10" s="101"/>
      <c r="AB10" s="101"/>
      <c r="AC10" s="101"/>
      <c r="AD10" s="101" t="s">
        <v>38</v>
      </c>
      <c r="AE10" s="2"/>
      <c r="AF10" s="2"/>
      <c r="AG10" s="2"/>
      <c r="AH10" s="2"/>
      <c r="AI10" s="2"/>
    </row>
    <row r="11" spans="1:40" ht="15" customHeight="1">
      <c r="A11" s="2"/>
      <c r="B11" s="35" t="str" cm="1">
        <f t="array" ref="B11">IFERROR(INDEX('Paste Here'!A$2:A$2500,SMALL(IF((VALUE('Paste Here'!E$2:E$2500)&gt;=5)*(VALUE('Paste Here'!E$2:E$2500)&lt;=9), ROW('Paste Here'!E$2:E$2500)-ROW('Paste Here'!E$2)+1),ROW(9:9))), "")</f>
        <v/>
      </c>
      <c r="C11" s="36" t="str" cm="1">
        <f t="array" ref="C11">IFERROR(INDEX('Paste Here'!A$2:A$2500,SMALL(IF((VALUE('Paste Here'!E$2:E$2500)&gt;=10)*(VALUE('Paste Here'!E$2:E$2500)&lt;=17), ROW('Paste Here'!H$2:H$2500)-ROW('Paste Here'!E$2)+1),ROW(9:9))), "")</f>
        <v/>
      </c>
      <c r="D11" s="37" t="str" cm="1">
        <f t="array" ref="D11">IFERROR(INDEX('Paste Here'!A$2:A$2500,SMALL(IF((VALUE('Paste Here'!E$2:E$2500)&gt;=18), ROW('Paste Here'!H$2:H$2500)-ROW('Paste Here'!E$2)+1),ROW(9:9))), "")</f>
        <v/>
      </c>
      <c r="E11" s="35" t="str" cm="1">
        <f t="array" ref="E11">IFERROR(INDEX('Paste Here'!A$2:A$2500,SMALL(IF((VALUE('Paste Here'!G$2:G$2500)&gt;=5)*(VALUE('Paste Here'!G$2:G$2500)&lt;=9), ROW('Paste Here'!G$2:G$2500)-ROW('Paste Here'!G$2)+1),ROW(9:9))), "")</f>
        <v/>
      </c>
      <c r="F11" s="36" t="str" cm="1">
        <f t="array" ref="F11">IFERROR(INDEX('Paste Here'!A$2:A$2500,SMALL(IF((VALUE('Paste Here'!G$2:G$2500)&gt;=10)*(VALUE('Paste Here'!G$2:G$2500)&lt;=17), ROW('Paste Here'!H$2:H$2500)-ROW('Paste Here'!G$2)+1),ROW(9:9))), "")</f>
        <v/>
      </c>
      <c r="G11" s="99" t="str" cm="1">
        <f t="array" ref="G11">IFERROR(INDEX('Paste Here'!A$2:A$2500,SMALL(IF((VALUE('Paste Here'!G$2:G$2500)&gt;=18), ROW('Paste Here'!H$2:H$2500)-ROW('Paste Here'!G$2)+1),ROW(9:9))), "")</f>
        <v/>
      </c>
      <c r="H11" s="2"/>
      <c r="K11" s="2"/>
      <c r="L11" s="5" t="s">
        <v>7</v>
      </c>
      <c r="M11" s="8" t="e">
        <f>M5/J2</f>
        <v>#DIV/0!</v>
      </c>
      <c r="N11" s="8" t="e">
        <f>N5/J3</f>
        <v>#DIV/0!</v>
      </c>
      <c r="O11" s="8" t="e">
        <f>O5/J4</f>
        <v>#DIV/0!</v>
      </c>
      <c r="P11" s="8" t="e">
        <f>P5/J5</f>
        <v>#DIV/0!</v>
      </c>
      <c r="Q11" s="2"/>
      <c r="R11" s="50"/>
      <c r="S11" s="52"/>
      <c r="T11" s="52"/>
      <c r="U11" s="52"/>
      <c r="V11" s="52"/>
      <c r="W11" s="2"/>
      <c r="X11" s="5" t="s">
        <v>8</v>
      </c>
      <c r="Y11" s="6" t="s">
        <v>9</v>
      </c>
      <c r="Z11" s="6" t="s">
        <v>40</v>
      </c>
      <c r="AA11" s="6" t="s">
        <v>41</v>
      </c>
      <c r="AB11" s="6" t="s">
        <v>42</v>
      </c>
      <c r="AC11" s="2"/>
      <c r="AD11" s="5" t="s">
        <v>8</v>
      </c>
      <c r="AE11" s="6" t="s">
        <v>9</v>
      </c>
      <c r="AF11" s="6" t="s">
        <v>40</v>
      </c>
      <c r="AG11" s="6" t="s">
        <v>41</v>
      </c>
      <c r="AH11" s="6" t="s">
        <v>42</v>
      </c>
      <c r="AI11" s="2"/>
    </row>
    <row r="12" spans="1:40">
      <c r="A12" s="2"/>
      <c r="B12" s="35" t="str" cm="1">
        <f t="array" ref="B12">IFERROR(INDEX('Paste Here'!A$2:A$2500,SMALL(IF((VALUE('Paste Here'!E$2:E$2500)&gt;=5)*(VALUE('Paste Here'!E$2:E$2500)&lt;=9), ROW('Paste Here'!E$2:E$2500)-ROW('Paste Here'!E$2)+1),ROW(10:10))), "")</f>
        <v/>
      </c>
      <c r="C12" s="36" t="str" cm="1">
        <f t="array" ref="C12">IFERROR(INDEX('Paste Here'!A$2:A$2500,SMALL(IF((VALUE('Paste Here'!E$2:E$2500)&gt;=10)*(VALUE('Paste Here'!E$2:E$2500)&lt;=17), ROW('Paste Here'!H$2:H$2500)-ROW('Paste Here'!E$2)+1),ROW(10:10))), "")</f>
        <v/>
      </c>
      <c r="D12" s="37" t="str" cm="1">
        <f t="array" ref="D12">IFERROR(INDEX('Paste Here'!A$2:A$2500,SMALL(IF((VALUE('Paste Here'!E$2:E$2500)&gt;=18), ROW('Paste Here'!H$2:H$2500)-ROW('Paste Here'!E$2)+1),ROW(10:10))), "")</f>
        <v/>
      </c>
      <c r="E12" s="35" t="str" cm="1">
        <f t="array" ref="E12">IFERROR(INDEX('Paste Here'!A$2:A$2500,SMALL(IF((VALUE('Paste Here'!G$2:G$2500)&gt;=5)*(VALUE('Paste Here'!G$2:G$2500)&lt;=9), ROW('Paste Here'!G$2:G$2500)-ROW('Paste Here'!G$2)+1),ROW(10:10))), "")</f>
        <v/>
      </c>
      <c r="F12" s="36" t="str" cm="1">
        <f t="array" ref="F12">IFERROR(INDEX('Paste Here'!A$2:A$2500,SMALL(IF((VALUE('Paste Here'!G$2:G$2500)&gt;=10)*(VALUE('Paste Here'!G$2:G$2500)&lt;=17), ROW('Paste Here'!H$2:H$2500)-ROW('Paste Here'!G$2)+1),ROW(10:10))), "")</f>
        <v/>
      </c>
      <c r="G12" s="99" t="str" cm="1">
        <f t="array" ref="G12">IFERROR(INDEX('Paste Here'!A$2:A$2500,SMALL(IF((VALUE('Paste Here'!G$2:G$2500)&gt;=18), ROW('Paste Here'!H$2:H$2500)-ROW('Paste Here'!G$2)+1),ROW(10:10))), "")</f>
        <v/>
      </c>
      <c r="H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1" t="s">
        <v>2</v>
      </c>
      <c r="Y12" s="7">
        <f>COUNTIFS('Paste Here'!C:C, "African American", 'Paste Here'!E:E, "&gt;=5", 'Paste Here'!E:E, "&lt;=9")</f>
        <v>0</v>
      </c>
      <c r="Z12" s="7">
        <f>COUNTIFS('Paste Here'!C:C, "African American", 'Paste Here'!D:D, 6, 'Paste Here'!E:E, "&gt;=5", 'Paste Here'!E:E, "&lt;=9")</f>
        <v>0</v>
      </c>
      <c r="AA12" s="7">
        <f>COUNTIFS('Paste Here'!C:C, "African American", 'Paste Here'!D:D, 7, 'Paste Here'!E:E, "&gt;=5", 'Paste Here'!E:E, "&lt;=9")</f>
        <v>0</v>
      </c>
      <c r="AB12" s="7">
        <f>COUNTIFS('Paste Here'!C:C, "African American", 'Paste Here'!D:D,8, 'Paste Here'!E:E, "&gt;=5", 'Paste Here'!E:E, "&lt;=9")</f>
        <v>0</v>
      </c>
      <c r="AC12" s="2"/>
      <c r="AD12" s="11" t="s">
        <v>2</v>
      </c>
      <c r="AE12" s="7" cm="1">
        <f t="array" ref="AE12">SUMPRODUCT(('Paste Here'!$C2:$C5000 = "African American") * (VALUE('Paste Here'!$G2:$G5000) &gt;= 5) * (VALUE('Paste Here'!$G2:$G5000) &lt;= 9))</f>
        <v>0</v>
      </c>
      <c r="AF12" s="7" cm="1">
        <f t="array" ref="AF12">SUMPRODUCT(('Paste Here'!$C2:$C5000 = "African American") * (VALUE('Paste Here'!$G2:$G5000) &gt;= 5) * (VALUE('Paste Here'!$G2:$G5000) &lt;= 9)*('Paste Here'!$D$2:$D$5000="6"))</f>
        <v>0</v>
      </c>
      <c r="AG12" s="7" cm="1">
        <f t="array" ref="AG12">SUMPRODUCT(('Paste Here'!$C2:$C5000 = "African American") * (VALUE('Paste Here'!$G2:$G5000) &gt;= 5) * (VALUE('Paste Here'!$G2:$G5000) &lt;= 9)*('Paste Here'!$D$2:$D$5000="7"))</f>
        <v>0</v>
      </c>
      <c r="AH12" s="7" cm="1">
        <f t="array" ref="AH12">SUMPRODUCT(('Paste Here'!$C2:$C5000 = "African American") * (VALUE('Paste Here'!$G2:$G5000) &gt;= 5) * (VALUE('Paste Here'!$G2:$G5000) &lt;= 9)*('Paste Here'!$D$2:$D$5000="8"))</f>
        <v>0</v>
      </c>
      <c r="AI12" s="2"/>
    </row>
    <row r="13" spans="1:40">
      <c r="A13" s="2"/>
      <c r="B13" s="35" t="str" cm="1">
        <f t="array" ref="B13">IFERROR(INDEX('Paste Here'!A$2:A$2500,SMALL(IF((VALUE('Paste Here'!E$2:E$2500)&gt;=5)*(VALUE('Paste Here'!E$2:E$2500)&lt;=9), ROW('Paste Here'!E$2:E$2500)-ROW('Paste Here'!E$2)+1),ROW(11:11))), "")</f>
        <v/>
      </c>
      <c r="C13" s="36" t="str" cm="1">
        <f t="array" ref="C13">IFERROR(INDEX('Paste Here'!A$2:A$2500,SMALL(IF((VALUE('Paste Here'!E$2:E$2500)&gt;=10)*(VALUE('Paste Here'!E$2:E$2500)&lt;=17), ROW('Paste Here'!H$2:H$2500)-ROW('Paste Here'!E$2)+1),ROW(11:11))), "")</f>
        <v/>
      </c>
      <c r="D13" s="37" t="str" cm="1">
        <f t="array" ref="D13">IFERROR(INDEX('Paste Here'!A$2:A$2500,SMALL(IF((VALUE('Paste Here'!E$2:E$2500)&gt;=18), ROW('Paste Here'!H$2:H$2500)-ROW('Paste Here'!E$2)+1),ROW(11:11))), "")</f>
        <v/>
      </c>
      <c r="E13" s="35" t="str" cm="1">
        <f t="array" ref="E13">IFERROR(INDEX('Paste Here'!A$2:A$2500,SMALL(IF((VALUE('Paste Here'!G$2:G$2500)&gt;=5)*(VALUE('Paste Here'!G$2:G$2500)&lt;=9), ROW('Paste Here'!G$2:G$2500)-ROW('Paste Here'!G$2)+1),ROW(11:11))), "")</f>
        <v/>
      </c>
      <c r="F13" s="36" t="str" cm="1">
        <f t="array" ref="F13">IFERROR(INDEX('Paste Here'!A$2:A$2500,SMALL(IF((VALUE('Paste Here'!G$2:G$2500)&gt;=10)*(VALUE('Paste Here'!G$2:G$2500)&lt;=17), ROW('Paste Here'!H$2:H$2500)-ROW('Paste Here'!G$2)+1),ROW(11:11))), "")</f>
        <v/>
      </c>
      <c r="G13" s="99" t="str" cm="1">
        <f t="array" ref="G13">IFERROR(INDEX('Paste Here'!A$2:A$2500,SMALL(IF((VALUE('Paste Here'!G$2:G$2500)&gt;=18), ROW('Paste Here'!H$2:H$2500)-ROW('Paste Here'!G$2)+1),ROW(11:11))), "")</f>
        <v/>
      </c>
      <c r="H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1" t="s">
        <v>1</v>
      </c>
      <c r="Y13" s="7">
        <f>COUNTIFS('Paste Here'!C:C, "American Indian", 'Paste Here'!E:E, "&gt;=5", 'Paste Here'!E:E, "&lt;=9")</f>
        <v>0</v>
      </c>
      <c r="Z13" s="7">
        <f>COUNTIFS('Paste Here'!C:C, "American Indian", 'Paste Here'!D:D, 6, 'Paste Here'!E:E, "&gt;=5", 'Paste Here'!E:E, "&lt;=9")</f>
        <v>0</v>
      </c>
      <c r="AA13" s="7">
        <f>COUNTIFS('Paste Here'!C:C, "American Indian", 'Paste Here'!D:D, 7, 'Paste Here'!E:E, "&gt;=5", 'Paste Here'!E:E, "&lt;=9")</f>
        <v>0</v>
      </c>
      <c r="AB13" s="7">
        <f>COUNTIFS('Paste Here'!C:C, "American Indian", 'Paste Here'!D:D,8, 'Paste Here'!E:E, "&gt;=5", 'Paste Here'!E:E, "&lt;=9")</f>
        <v>0</v>
      </c>
      <c r="AC13" s="2"/>
      <c r="AD13" s="11" t="s">
        <v>1</v>
      </c>
      <c r="AE13" s="7" cm="1">
        <f t="array" ref="AE13">SUMPRODUCT(('Paste Here'!$C3:$C5001 = "American Indian") * (VALUE('Paste Here'!$G3:$G5001) &gt;= 5) * (VALUE('Paste Here'!$G3:$G5001) &lt;= 9))</f>
        <v>0</v>
      </c>
      <c r="AF13" s="7" cm="1">
        <f t="array" ref="AF13">SUMPRODUCT(('Paste Here'!$C2:$C5000 = "American Indian") * (VALUE('Paste Here'!$G2:$G5000) &gt;= 5) * (VALUE('Paste Here'!$G2:$G5000) &lt;= 9)*('Paste Here'!$D$2:$D$5000="6"))</f>
        <v>0</v>
      </c>
      <c r="AG13" s="7" cm="1">
        <f t="array" ref="AG13">SUMPRODUCT(('Paste Here'!$C2:$C5000 = "American Indian") * (VALUE('Paste Here'!$G2:$G5000) &gt;= 5) * (VALUE('Paste Here'!$G2:$G5000) &lt;= 9)*('Paste Here'!$D$2:$D$5000="7"))</f>
        <v>0</v>
      </c>
      <c r="AH13" s="7" cm="1">
        <f t="array" ref="AH13">SUMPRODUCT(('Paste Here'!$C2:$C5000 = "American Indian") * (VALUE('Paste Here'!$G2:$G5000) &gt;= 5) * (VALUE('Paste Here'!$G2:$G5000) &lt;= 9)*('Paste Here'!$D$2:$D$5000="8"))</f>
        <v>0</v>
      </c>
      <c r="AI13" s="2"/>
    </row>
    <row r="14" spans="1:40" ht="15" customHeight="1">
      <c r="A14" s="2"/>
      <c r="B14" s="35" t="str" cm="1">
        <f t="array" ref="B14">IFERROR(INDEX('Paste Here'!A$2:A$2500,SMALL(IF((VALUE('Paste Here'!E$2:E$2500)&gt;=5)*(VALUE('Paste Here'!E$2:E$2500)&lt;=9), ROW('Paste Here'!E$2:E$2500)-ROW('Paste Here'!E$2)+1),ROW(12:12))), "")</f>
        <v/>
      </c>
      <c r="C14" s="36" t="str" cm="1">
        <f t="array" ref="C14">IFERROR(INDEX('Paste Here'!A$2:A$2500,SMALL(IF((VALUE('Paste Here'!E$2:E$2500)&gt;=10)*(VALUE('Paste Here'!E$2:E$2500)&lt;=17), ROW('Paste Here'!H$2:H$2500)-ROW('Paste Here'!E$2)+1),ROW(12:12))), "")</f>
        <v/>
      </c>
      <c r="D14" s="37" t="str" cm="1">
        <f t="array" ref="D14">IFERROR(INDEX('Paste Here'!A$2:A$2500,SMALL(IF((VALUE('Paste Here'!E$2:E$2500)&gt;=18), ROW('Paste Here'!H$2:H$2500)-ROW('Paste Here'!E$2)+1),ROW(12:12))), "")</f>
        <v/>
      </c>
      <c r="E14" s="35" t="str" cm="1">
        <f t="array" ref="E14">IFERROR(INDEX('Paste Here'!A$2:A$2500,SMALL(IF((VALUE('Paste Here'!G$2:G$2500)&gt;=5)*(VALUE('Paste Here'!G$2:G$2500)&lt;=9), ROW('Paste Here'!G$2:G$2500)-ROW('Paste Here'!G$2)+1),ROW(12:12))), "")</f>
        <v/>
      </c>
      <c r="F14" s="36" t="str" cm="1">
        <f t="array" ref="F14">IFERROR(INDEX('Paste Here'!A$2:A$2500,SMALL(IF((VALUE('Paste Here'!G$2:G$2500)&gt;=10)*(VALUE('Paste Here'!G$2:G$2500)&lt;=17), ROW('Paste Here'!H$2:H$2500)-ROW('Paste Here'!G$2)+1),ROW(12:12))), "")</f>
        <v/>
      </c>
      <c r="G14" s="99" t="str" cm="1">
        <f t="array" ref="G14">IFERROR(INDEX('Paste Here'!A$2:A$2500,SMALL(IF((VALUE('Paste Here'!G$2:G$2500)&gt;=18), ROW('Paste Here'!H$2:H$2500)-ROW('Paste Here'!G$2)+1),ROW(12:12))), "")</f>
        <v/>
      </c>
      <c r="H14" s="2"/>
      <c r="K14" s="2"/>
      <c r="L14" s="5" t="s">
        <v>10</v>
      </c>
      <c r="M14" s="6" t="s">
        <v>9</v>
      </c>
      <c r="N14" s="6" t="s">
        <v>40</v>
      </c>
      <c r="O14" s="6" t="s">
        <v>41</v>
      </c>
      <c r="P14" s="6" t="s">
        <v>42</v>
      </c>
      <c r="Q14" s="2"/>
      <c r="R14" s="5" t="s">
        <v>10</v>
      </c>
      <c r="S14" s="6" t="s">
        <v>9</v>
      </c>
      <c r="T14" s="6" t="s">
        <v>40</v>
      </c>
      <c r="U14" s="6" t="s">
        <v>41</v>
      </c>
      <c r="V14" s="6" t="s">
        <v>42</v>
      </c>
      <c r="W14" s="2"/>
      <c r="X14" s="11" t="s">
        <v>3</v>
      </c>
      <c r="Y14" s="7">
        <f>COUNTIFS('Paste Here'!C:C, "Asian", 'Paste Here'!E:E, "&gt;=5", 'Paste Here'!E:E, "&lt;=9")</f>
        <v>0</v>
      </c>
      <c r="Z14" s="7">
        <f>COUNTIFS('Paste Here'!C:C, "Asian", 'Paste Here'!D:D, 6, 'Paste Here'!E:E, "&gt;=5", 'Paste Here'!E:E, "&lt;=9")</f>
        <v>0</v>
      </c>
      <c r="AA14" s="7">
        <f>COUNTIFS('Paste Here'!C:C, "Asian", 'Paste Here'!D:D, 7, 'Paste Here'!E:E, "&gt;=5", 'Paste Here'!E:E, "&lt;=9")</f>
        <v>0</v>
      </c>
      <c r="AB14" s="7">
        <f>COUNTIFS('Paste Here'!C:C, "Asian", 'Paste Here'!D:D,8, 'Paste Here'!E:E, "&gt;=5", 'Paste Here'!E:E, "&lt;=9")</f>
        <v>0</v>
      </c>
      <c r="AC14" s="2"/>
      <c r="AD14" s="11" t="s">
        <v>3</v>
      </c>
      <c r="AE14" s="7" cm="1">
        <f t="array" ref="AE14">SUMPRODUCT(('Paste Here'!$C4:$C5002 = "Asian") * (VALUE('Paste Here'!$G4:$G5002) &gt;= 5) * (VALUE('Paste Here'!$G4:$G5002) &lt;= 9))</f>
        <v>0</v>
      </c>
      <c r="AF14" s="7" cm="1">
        <f t="array" ref="AF14">SUMPRODUCT(('Paste Here'!$C2:$C5000 = "Asian") * (VALUE('Paste Here'!$G2:$G5000) &gt;= 5) * (VALUE('Paste Here'!$G2:$G5000) &lt;= 9)*('Paste Here'!$D$2:$D$5000="6"))</f>
        <v>0</v>
      </c>
      <c r="AG14" s="7" cm="1">
        <f t="array" ref="AG14">SUMPRODUCT(('Paste Here'!$C2:$C5000 = "Asian") * (VALUE('Paste Here'!$G2:$G5000) &gt;= 5) * (VALUE('Paste Here'!$G2:$G5000) &lt;= 9)*('Paste Here'!$D$2:$D$5000="7"))</f>
        <v>0</v>
      </c>
      <c r="AH14" s="7" cm="1">
        <f t="array" ref="AH14">SUMPRODUCT(('Paste Here'!$C2:$C5000 = "Asian") * (VALUE('Paste Here'!$G2:$G5000) &gt;= 5) * (VALUE('Paste Here'!$G2:$G5000) &lt;= 9)*('Paste Here'!$D$2:$D$5000="8"))</f>
        <v>0</v>
      </c>
      <c r="AI14" s="2"/>
    </row>
    <row r="15" spans="1:40" ht="15" customHeight="1">
      <c r="A15" s="2"/>
      <c r="B15" s="35" t="str" cm="1">
        <f t="array" ref="B15">IFERROR(INDEX('Paste Here'!A$2:A$2500,SMALL(IF((VALUE('Paste Here'!E$2:E$2500)&gt;=5)*(VALUE('Paste Here'!E$2:E$2500)&lt;=9), ROW('Paste Here'!E$2:E$2500)-ROW('Paste Here'!E$2)+1),ROW(13:13))), "")</f>
        <v/>
      </c>
      <c r="C15" s="36" t="str" cm="1">
        <f t="array" ref="C15">IFERROR(INDEX('Paste Here'!A$2:A$2500,SMALL(IF((VALUE('Paste Here'!E$2:E$2500)&gt;=10)*(VALUE('Paste Here'!E$2:E$2500)&lt;=17), ROW('Paste Here'!H$2:H$2500)-ROW('Paste Here'!E$2)+1),ROW(13:13))), "")</f>
        <v/>
      </c>
      <c r="D15" s="37" t="str" cm="1">
        <f t="array" ref="D15">IFERROR(INDEX('Paste Here'!A$2:A$2500,SMALL(IF((VALUE('Paste Here'!E$2:E$2500)&gt;=18), ROW('Paste Here'!H$2:H$2500)-ROW('Paste Here'!E$2)+1),ROW(13:13))), "")</f>
        <v/>
      </c>
      <c r="E15" s="35" t="str" cm="1">
        <f t="array" ref="E15">IFERROR(INDEX('Paste Here'!A$2:A$2500,SMALL(IF((VALUE('Paste Here'!G$2:G$2500)&gt;=5)*(VALUE('Paste Here'!G$2:G$2500)&lt;=9), ROW('Paste Here'!G$2:G$2500)-ROW('Paste Here'!G$2)+1),ROW(13:13))), "")</f>
        <v/>
      </c>
      <c r="F15" s="36" t="str" cm="1">
        <f t="array" ref="F15">IFERROR(INDEX('Paste Here'!A$2:A$2500,SMALL(IF((VALUE('Paste Here'!G$2:G$2500)&gt;=10)*(VALUE('Paste Here'!G$2:G$2500)&lt;=17), ROW('Paste Here'!H$2:H$2500)-ROW('Paste Here'!G$2)+1),ROW(13:13))), "")</f>
        <v/>
      </c>
      <c r="G15" s="99" t="str" cm="1">
        <f t="array" ref="G15">IFERROR(INDEX('Paste Here'!A$2:A$2500,SMALL(IF((VALUE('Paste Here'!G$2:G$2500)&gt;=18), ROW('Paste Here'!H$2:H$2500)-ROW('Paste Here'!G$2)+1),ROW(13:13))), "")</f>
        <v/>
      </c>
      <c r="H15" s="2"/>
      <c r="K15" s="2"/>
      <c r="L15" s="5" t="s">
        <v>13</v>
      </c>
      <c r="M15" s="7" cm="1">
        <f t="array" ref="M15">SUMPRODUCT(('Paste Here'!A1:A2500 &lt;&gt; "") * (--('Paste Here'!G1:G2500 &gt;= "5") * --('Paste Here'!G1:G2500 &lt;= "9")))</f>
        <v>0</v>
      </c>
      <c r="N15" s="7" cm="1">
        <f t="array" ref="N15">SUMPRODUCT(('Paste Here'!A1:A2500 &lt;&gt; "") * (--('Paste Here'!G1:G2500 &gt;= "5") * --('Paste Here'!G1:G2500 &lt;= "9") * ('Paste Here'!D1:D2500 = "6")))</f>
        <v>0</v>
      </c>
      <c r="O15" s="7" cm="1">
        <f t="array" ref="O15">SUMPRODUCT(('Paste Here'!A1:A2500 &lt;&gt; "") * (--('Paste Here'!G1:G2500 &gt;= "5") * --('Paste Here'!G1:G2500 &lt;= "9") * ('Paste Here'!D1:D2500 = "7")))</f>
        <v>0</v>
      </c>
      <c r="P15" s="7" cm="1">
        <f t="array" ref="P15">SUMPRODUCT(('Paste Here'!A1:A2500 &lt;&gt; "") * (--('Paste Here'!G1:G2500 &gt;= "5") * --('Paste Here'!G1:G2500 &lt;= "9") * ('Paste Here'!D1:D2500 = "8")))</f>
        <v>0</v>
      </c>
      <c r="Q15" s="2"/>
      <c r="R15" s="5" t="s">
        <v>13</v>
      </c>
      <c r="S15" s="7">
        <f>COUNTIFS('Paste Here'!H1:H2500, "&gt;=5", 'Paste Here'!H1:H2500, "&lt;=9", 'Paste Here'!A1:A2500, "&lt;&gt;")</f>
        <v>0</v>
      </c>
      <c r="T15" s="7">
        <f>COUNTIFS('Paste Here'!H1:H2500, "&gt;=5", 'Paste Here'!H1:H2500, "&lt;=9", 'Paste Here'!A1:A2500, "&lt;&gt;", 'Paste Here'!D1:D2500, "=6")</f>
        <v>0</v>
      </c>
      <c r="U15" s="7">
        <f>COUNTIFS('Paste Here'!H1:H2500, "&gt;=5", 'Paste Here'!H1:H2500, "&lt;=9", 'Paste Here'!A1:A2500, "&lt;&gt;", 'Paste Here'!D1:D2500, "=7")</f>
        <v>0</v>
      </c>
      <c r="V15" s="7">
        <f>COUNTIFS('Paste Here'!H1:H2500, "&gt;=5", 'Paste Here'!H1:H2500, "&lt;=9", 'Paste Here'!A1:A2500, "&lt;&gt;", 'Paste Here'!D1:D2500, "=8")</f>
        <v>0</v>
      </c>
      <c r="W15" s="2"/>
      <c r="X15" s="11" t="s">
        <v>0</v>
      </c>
      <c r="Y15" s="7">
        <f>COUNTIFS('Paste Here'!C:C, "Caucasian", 'Paste Here'!E:E, "&gt;=5", 'Paste Here'!E:E, "&lt;=9")</f>
        <v>0</v>
      </c>
      <c r="Z15" s="7">
        <f>COUNTIFS('Paste Here'!C:C, "Caucasian", 'Paste Here'!D:D, 6, 'Paste Here'!E:E, "&gt;=5", 'Paste Here'!E:E, "&lt;=9")</f>
        <v>0</v>
      </c>
      <c r="AA15" s="7">
        <f>COUNTIFS('Paste Here'!C:C, "Caucasian", 'Paste Here'!D:D, 7, 'Paste Here'!E:E, "&gt;=5", 'Paste Here'!E:E, "&lt;=9")</f>
        <v>0</v>
      </c>
      <c r="AB15" s="7">
        <f>COUNTIFS('Paste Here'!C:C, "Caucasian", 'Paste Here'!D:D,8, 'Paste Here'!E:E, "&gt;=5", 'Paste Here'!E:E, "&lt;=9")</f>
        <v>0</v>
      </c>
      <c r="AC15" s="2"/>
      <c r="AD15" s="11" t="s">
        <v>0</v>
      </c>
      <c r="AE15" s="7" cm="1">
        <f t="array" ref="AE15">SUMPRODUCT(('Paste Here'!$C5:$C5003 = "Caucasian") * (VALUE('Paste Here'!$G5:$G5003) &gt;= 5) * (VALUE('Paste Here'!$G5:$G5003) &lt;= 9))</f>
        <v>0</v>
      </c>
      <c r="AF15" s="7" cm="1">
        <f t="array" ref="AF15">SUMPRODUCT(('Paste Here'!$C2:$C5000 = "Caucasian") * (VALUE('Paste Here'!$G2:$G5000) &gt;= 5) * (VALUE('Paste Here'!$G2:$G5000) &lt;= 9)*('Paste Here'!$D$2:$D$5000="6"))</f>
        <v>0</v>
      </c>
      <c r="AG15" s="7" cm="1">
        <f t="array" ref="AG15">SUMPRODUCT(('Paste Here'!$C2:$C5000 = "Caucasian") * (VALUE('Paste Here'!$G2:$G5000) &gt;= 5) * (VALUE('Paste Here'!$G2:$G5000) &lt;= 9)*('Paste Here'!$D$2:$D$5000="7"))</f>
        <v>0</v>
      </c>
      <c r="AH15" s="7" cm="1">
        <f t="array" ref="AH15">SUMPRODUCT(('Paste Here'!$C2:$C5000 = "Caucasian") * (VALUE('Paste Here'!$G2:$G5000) &gt;= 5) * (VALUE('Paste Here'!$G2:$G5000) &lt;= 9)*('Paste Here'!$D$2:$D$5000="8"))</f>
        <v>0</v>
      </c>
      <c r="AI15" s="2"/>
    </row>
    <row r="16" spans="1:40" ht="15" customHeight="1">
      <c r="A16" s="2"/>
      <c r="B16" s="35" t="str" cm="1">
        <f t="array" ref="B16">IFERROR(INDEX('Paste Here'!A$2:A$2500,SMALL(IF((VALUE('Paste Here'!E$2:E$2500)&gt;=5)*(VALUE('Paste Here'!E$2:E$2500)&lt;=9), ROW('Paste Here'!E$2:E$2500)-ROW('Paste Here'!E$2)+1),ROW(14:14))), "")</f>
        <v/>
      </c>
      <c r="C16" s="36" t="str" cm="1">
        <f t="array" ref="C16">IFERROR(INDEX('Paste Here'!A$2:A$2500,SMALL(IF((VALUE('Paste Here'!E$2:E$2500)&gt;=10)*(VALUE('Paste Here'!E$2:E$2500)&lt;=17), ROW('Paste Here'!H$2:H$2500)-ROW('Paste Here'!E$2)+1),ROW(14:14))), "")</f>
        <v/>
      </c>
      <c r="D16" s="37" t="str" cm="1">
        <f t="array" ref="D16">IFERROR(INDEX('Paste Here'!A$2:A$2500,SMALL(IF((VALUE('Paste Here'!E$2:E$2500)&gt;=18), ROW('Paste Here'!H$2:H$2500)-ROW('Paste Here'!E$2)+1),ROW(14:14))), "")</f>
        <v/>
      </c>
      <c r="E16" s="35" t="str" cm="1">
        <f t="array" ref="E16">IFERROR(INDEX('Paste Here'!A$2:A$2500,SMALL(IF((VALUE('Paste Here'!G$2:G$2500)&gt;=5)*(VALUE('Paste Here'!G$2:G$2500)&lt;=9), ROW('Paste Here'!G$2:G$2500)-ROW('Paste Here'!G$2)+1),ROW(14:14))), "")</f>
        <v/>
      </c>
      <c r="F16" s="36" t="str" cm="1">
        <f t="array" ref="F16">IFERROR(INDEX('Paste Here'!A$2:A$2500,SMALL(IF((VALUE('Paste Here'!G$2:G$2500)&gt;=10)*(VALUE('Paste Here'!G$2:G$2500)&lt;=17), ROW('Paste Here'!H$2:H$2500)-ROW('Paste Here'!G$2)+1),ROW(14:14))), "")</f>
        <v/>
      </c>
      <c r="G16" s="99" t="str" cm="1">
        <f t="array" ref="G16">IFERROR(INDEX('Paste Here'!A$2:A$2500,SMALL(IF((VALUE('Paste Here'!G$2:G$2500)&gt;=18), ROW('Paste Here'!H$2:H$2500)-ROW('Paste Here'!G$2)+1),ROW(14:14))), "")</f>
        <v/>
      </c>
      <c r="H16" s="2"/>
      <c r="K16" s="2"/>
      <c r="L16" s="5" t="s">
        <v>14</v>
      </c>
      <c r="M16" s="7" cm="1">
        <f t="array" ref="M16">SUMPRODUCT(('Paste Here'!A1:A2501 &lt;&gt; "") * (--('Paste Here'!G1:G2501 &gt;= "10") * --('Paste Here'!G1:G2501 &lt;= "17")))</f>
        <v>0</v>
      </c>
      <c r="N16" s="7" cm="1">
        <f t="array" ref="N16">SUMPRODUCT(('Paste Here'!A1:A2501 &lt;&gt; "") * (--('Paste Here'!G1:G2501 &gt;= "10") * --('Paste Here'!G1:G2501 &lt;= "17") * ('Paste Here'!D1:D2501 = "6")))</f>
        <v>0</v>
      </c>
      <c r="O16" s="7" cm="1">
        <f t="array" ref="O16">SUMPRODUCT(('Paste Here'!A1:A2501 &lt;&gt; "") * (--('Paste Here'!G1:G2501 &gt;= "10") * --('Paste Here'!G1:G2501 &lt;= "17") * ('Paste Here'!D1:D2501 = "7")))</f>
        <v>0</v>
      </c>
      <c r="P16" s="7" cm="1">
        <f t="array" ref="P16">SUMPRODUCT(('Paste Here'!A1:A2501 &lt;&gt; "") * (--('Paste Here'!G1:G2501 &gt;= "10") * --('Paste Here'!G1:G2501 &lt;= "17") * ('Paste Here'!D1:D2501 = "8")))</f>
        <v>0</v>
      </c>
      <c r="Q16" s="2"/>
      <c r="R16" s="5" t="s">
        <v>14</v>
      </c>
      <c r="S16" s="7">
        <f>COUNTIFS('Paste Here'!H1:H2500, "&gt;=10", 'Paste Here'!H1:H2500, "&lt;=17", 'Paste Here'!A1:A2500, "&lt;&gt;")</f>
        <v>0</v>
      </c>
      <c r="T16" s="7">
        <f>COUNTIFS('Paste Here'!H1:H2500, "&gt;=10", 'Paste Here'!H1:H2500, "&lt;=17", 'Paste Here'!A1:A2500, "&lt;&gt;", 'Paste Here'!D1:D2500, "=9")</f>
        <v>0</v>
      </c>
      <c r="U16" s="7">
        <f>COUNTIFS('Paste Here'!H1:H2500, "&gt;=10", 'Paste Here'!H1:H2500, "&lt;=17", 'Paste Here'!A1:A2500, "&lt;&gt;", 'Paste Here'!D1:D2500, "=10")</f>
        <v>0</v>
      </c>
      <c r="V16" s="7">
        <f>COUNTIFS('Paste Here'!H1:H2500, "&gt;=10", 'Paste Here'!H1:H2500, "&lt;=17", 'Paste Here'!A1:A2500, "&lt;&gt;", 'Paste Here'!D1:D2500, "=11")</f>
        <v>0</v>
      </c>
      <c r="W16" s="2"/>
      <c r="X16" s="11" t="s">
        <v>5</v>
      </c>
      <c r="Y16" s="7">
        <f>COUNTIFS('Paste Here'!C:C, "Hawaiian / PI", 'Paste Here'!E:E, "&gt;=5", 'Paste Here'!E:E, "&lt;=9")</f>
        <v>0</v>
      </c>
      <c r="Z16" s="7">
        <f>COUNTIFS('Paste Here'!C:C, "Hawaiian / PI", 'Paste Here'!D:D, 6, 'Paste Here'!E:E, "&gt;=5", 'Paste Here'!E:E, "&lt;=9")</f>
        <v>0</v>
      </c>
      <c r="AA16" s="7">
        <f>COUNTIFS('Paste Here'!C:C, "Hawaiian / PI", 'Paste Here'!D:D, 7, 'Paste Here'!E:E, "&gt;=5", 'Paste Here'!E:E, "&lt;=9")</f>
        <v>0</v>
      </c>
      <c r="AB16" s="7">
        <f>COUNTIFS('Paste Here'!C:C, "Hawaiian / PI", 'Paste Here'!D:D,8, 'Paste Here'!E:E, "&gt;=5", 'Paste Here'!E:E, "&lt;=9")</f>
        <v>0</v>
      </c>
      <c r="AC16" s="2"/>
      <c r="AD16" s="11" t="s">
        <v>5</v>
      </c>
      <c r="AE16" s="7" cm="1">
        <f t="array" ref="AE16">SUMPRODUCT(('Paste Here'!$C6:$C5004 = "Hawaiian / PI") * (VALUE('Paste Here'!$G6:$G5004) &gt;= 5) * (VALUE('Paste Here'!$G6:$G5004) &lt;= 9))</f>
        <v>0</v>
      </c>
      <c r="AF16" s="7" cm="1">
        <f t="array" ref="AF16">SUMPRODUCT(('Paste Here'!$C2:$C5000 = "Hawaiian / PI") * (VALUE('Paste Here'!$G2:$G5000) &gt;= 5) * (VALUE('Paste Here'!$G2:$G5000) &lt;= 9)*('Paste Here'!$D$2:$D$5000="6"))</f>
        <v>0</v>
      </c>
      <c r="AG16" s="7" cm="1">
        <f t="array" ref="AG16">SUMPRODUCT(('Paste Here'!$C2:$C5000 = "Hawaiian / PI") * (VALUE('Paste Here'!$G2:$G5000) &gt;= 5) * (VALUE('Paste Here'!$G2:$G5000) &lt;= 9)*('Paste Here'!$D$2:$D$5000="7"))</f>
        <v>0</v>
      </c>
      <c r="AH16" s="7" cm="1">
        <f t="array" ref="AH16">SUMPRODUCT(('Paste Here'!$C2:$C5000 = "Hawaiian / PI") * (VALUE('Paste Here'!$G2:$G5000) &gt;= 5) * (VALUE('Paste Here'!$G2:$G5000) &lt;= 9)*('Paste Here'!$D$2:$D$5000="8"))</f>
        <v>0</v>
      </c>
      <c r="AI16" s="2"/>
    </row>
    <row r="17" spans="1:35" ht="15" customHeight="1">
      <c r="A17" s="2"/>
      <c r="B17" s="35" t="str" cm="1">
        <f t="array" ref="B17">IFERROR(INDEX('Paste Here'!A$2:A$2500,SMALL(IF((VALUE('Paste Here'!E$2:E$2500)&gt;=5)*(VALUE('Paste Here'!E$2:E$2500)&lt;=9), ROW('Paste Here'!E$2:E$2500)-ROW('Paste Here'!E$2)+1),ROW(15:15))), "")</f>
        <v/>
      </c>
      <c r="C17" s="36" t="str" cm="1">
        <f t="array" ref="C17">IFERROR(INDEX('Paste Here'!A$2:A$2500,SMALL(IF((VALUE('Paste Here'!E$2:E$2500)&gt;=10)*(VALUE('Paste Here'!E$2:E$2500)&lt;=17), ROW('Paste Here'!H$2:H$2500)-ROW('Paste Here'!E$2)+1),ROW(15:15))), "")</f>
        <v/>
      </c>
      <c r="D17" s="37" t="str" cm="1">
        <f t="array" ref="D17">IFERROR(INDEX('Paste Here'!A$2:A$2500,SMALL(IF((VALUE('Paste Here'!E$2:E$2500)&gt;=18), ROW('Paste Here'!H$2:H$2500)-ROW('Paste Here'!E$2)+1),ROW(15:15))), "")</f>
        <v/>
      </c>
      <c r="E17" s="35" t="str" cm="1">
        <f t="array" ref="E17">IFERROR(INDEX('Paste Here'!A$2:A$2500,SMALL(IF((VALUE('Paste Here'!G$2:G$2500)&gt;=5)*(VALUE('Paste Here'!G$2:G$2500)&lt;=9), ROW('Paste Here'!G$2:G$2500)-ROW('Paste Here'!G$2)+1),ROW(15:15))), "")</f>
        <v/>
      </c>
      <c r="F17" s="36" t="str" cm="1">
        <f t="array" ref="F17">IFERROR(INDEX('Paste Here'!A$2:A$2500,SMALL(IF((VALUE('Paste Here'!G$2:G$2500)&gt;=10)*(VALUE('Paste Here'!G$2:G$2500)&lt;=17), ROW('Paste Here'!H$2:H$2500)-ROW('Paste Here'!G$2)+1),ROW(15:15))), "")</f>
        <v/>
      </c>
      <c r="G17" s="99" t="str" cm="1">
        <f t="array" ref="G17">IFERROR(INDEX('Paste Here'!A$2:A$2500,SMALL(IF((VALUE('Paste Here'!G$2:G$2500)&gt;=18), ROW('Paste Here'!H$2:H$2500)-ROW('Paste Here'!G$2)+1),ROW(15:15))), "")</f>
        <v/>
      </c>
      <c r="H17" s="2"/>
      <c r="K17" s="2"/>
      <c r="L17" s="5" t="s">
        <v>15</v>
      </c>
      <c r="M17" s="7" cm="1">
        <f t="array" ref="M17">SUMPRODUCT(('Paste Here'!A1:A2500 &lt;&gt; "") * (--('Paste Here'!G1:G2500 &gt; "18")))</f>
        <v>0</v>
      </c>
      <c r="N17" s="7" cm="1">
        <f t="array" ref="N17">SUMPRODUCT(('Paste Here'!A1:A2500&lt;&gt;"")*(--('Paste Here'!G1:G2500&gt;"18")*(--('Paste Here'!D1:D2500="6"))))</f>
        <v>0</v>
      </c>
      <c r="O17" s="7" cm="1">
        <f t="array" ref="O17">SUMPRODUCT(('Paste Here'!A1:A2500&lt;&gt;"")*(--('Paste Here'!G1:G2500&gt;"18")*(--('Paste Here'!D1:D2500="7"))))</f>
        <v>0</v>
      </c>
      <c r="P17" s="7" cm="1">
        <f t="array" ref="P17">SUMPRODUCT(('Paste Here'!A1:A2500&lt;&gt;"")*(--('Paste Here'!G1:G2500&gt;"18")*(--('Paste Here'!D1:D2500="8"))))</f>
        <v>0</v>
      </c>
      <c r="Q17" s="2"/>
      <c r="R17" s="5" t="s">
        <v>15</v>
      </c>
      <c r="S17" s="7">
        <f>COUNTIFS('Paste Here'!H1:H2500, "&gt;=18", 'Paste Here'!A1:A2500, "&lt;&gt;")</f>
        <v>0</v>
      </c>
      <c r="T17" s="7">
        <f>COUNTIFS('Paste Here'!H1:H2500, "&gt;=18", 'Paste Here'!A1:A2500, "&lt;&gt;", 'Paste Here'!D1:D2500, "=6")</f>
        <v>0</v>
      </c>
      <c r="U17" s="7">
        <f>COUNTIFS('Paste Here'!H1:H2500, "&gt;=18", 'Paste Here'!A1:A2500, "&lt;&gt;", 'Paste Here'!D1:D2500, "=7")</f>
        <v>0</v>
      </c>
      <c r="V17" s="7">
        <f>COUNTIFS('Paste Here'!H1:H2500, "&gt;=18", 'Paste Here'!A1:A2500, "&lt;&gt;", 'Paste Here'!D1:D2500, "=8")</f>
        <v>0</v>
      </c>
      <c r="W17" s="2"/>
      <c r="X17" s="11" t="s">
        <v>4</v>
      </c>
      <c r="Y17" s="7">
        <f>COUNTIFS('Paste Here'!C:C, "Hispanic", 'Paste Here'!E:E, "&gt;=5", 'Paste Here'!E:E, "&lt;=9")</f>
        <v>0</v>
      </c>
      <c r="Z17" s="7">
        <f>COUNTIFS('Paste Here'!C:C, "Hispanic", 'Paste Here'!D:D, 6, 'Paste Here'!E:E, "&gt;=5", 'Paste Here'!E:E, "&lt;=9")</f>
        <v>0</v>
      </c>
      <c r="AA17" s="7">
        <f>COUNTIFS('Paste Here'!C:C, "Hispanic", 'Paste Here'!D:D, 7, 'Paste Here'!E:E, "&gt;=5", 'Paste Here'!E:E, "&lt;=9")</f>
        <v>0</v>
      </c>
      <c r="AB17" s="7">
        <f>COUNTIFS('Paste Here'!C:C, "Hispanic", 'Paste Here'!D:D,8, 'Paste Here'!E:E, "&gt;=5", 'Paste Here'!E:E, "&lt;=9")</f>
        <v>0</v>
      </c>
      <c r="AC17" s="2"/>
      <c r="AD17" s="11" t="s">
        <v>4</v>
      </c>
      <c r="AE17" s="7" cm="1">
        <f t="array" ref="AE17">SUMPRODUCT(('Paste Here'!$C7:$C5005 = "Hispanic") * (VALUE('Paste Here'!$G7:$G5005) &gt;= 5) * (VALUE('Paste Here'!$G7:$G5005) &lt;= 9))</f>
        <v>0</v>
      </c>
      <c r="AF17" s="7" cm="1">
        <f t="array" ref="AF17">SUMPRODUCT(('Paste Here'!$C2:$C5000 = "Hispanic") * (VALUE('Paste Here'!$G2:$G5000) &gt;= 5) * (VALUE('Paste Here'!$G2:$G5000) &lt;= 9)*('Paste Here'!$D$2:$D$5000="6"))</f>
        <v>0</v>
      </c>
      <c r="AG17" s="7" cm="1">
        <f t="array" ref="AG17">SUMPRODUCT(('Paste Here'!$C2:$C5000 = "Hispanic") * (VALUE('Paste Here'!$G2:$G5000) &gt;= 5) * (VALUE('Paste Here'!$G2:$G5000) &lt;= 9)*('Paste Here'!$D$2:$D$5000="7"))</f>
        <v>0</v>
      </c>
      <c r="AH17" s="7" cm="1">
        <f t="array" ref="AH17">SUMPRODUCT(('Paste Here'!$C2:$C5000 = "Hispanic") * (VALUE('Paste Here'!$G2:$G5000) &gt;= 5) * (VALUE('Paste Here'!$G2:$G5000) &lt;= 9)*('Paste Here'!$D$2:$D$5000="8"))</f>
        <v>0</v>
      </c>
      <c r="AI17" s="2"/>
    </row>
    <row r="18" spans="1:35" ht="15" customHeight="1">
      <c r="A18" s="2"/>
      <c r="B18" s="35" t="str" cm="1">
        <f t="array" ref="B18">IFERROR(INDEX('Paste Here'!A$2:A$2500,SMALL(IF((VALUE('Paste Here'!E$2:E$2500)&gt;=5)*(VALUE('Paste Here'!E$2:E$2500)&lt;=9), ROW('Paste Here'!E$2:E$2500)-ROW('Paste Here'!E$2)+1),ROW(16:16))), "")</f>
        <v/>
      </c>
      <c r="C18" s="36" t="str" cm="1">
        <f t="array" ref="C18">IFERROR(INDEX('Paste Here'!A$2:A$2500,SMALL(IF((VALUE('Paste Here'!E$2:E$2500)&gt;=10)*(VALUE('Paste Here'!E$2:E$2500)&lt;=17), ROW('Paste Here'!H$2:H$2500)-ROW('Paste Here'!E$2)+1),ROW(16:16))), "")</f>
        <v/>
      </c>
      <c r="D18" s="37" t="str" cm="1">
        <f t="array" ref="D18">IFERROR(INDEX('Paste Here'!A$2:A$2500,SMALL(IF((VALUE('Paste Here'!E$2:E$2500)&gt;=18), ROW('Paste Here'!H$2:H$2500)-ROW('Paste Here'!E$2)+1),ROW(16:16))), "")</f>
        <v/>
      </c>
      <c r="E18" s="35" t="str" cm="1">
        <f t="array" ref="E18">IFERROR(INDEX('Paste Here'!A$2:A$2500,SMALL(IF((VALUE('Paste Here'!G$2:G$2500)&gt;=5)*(VALUE('Paste Here'!G$2:G$2500)&lt;=9), ROW('Paste Here'!G$2:G$2500)-ROW('Paste Here'!G$2)+1),ROW(16:16))), "")</f>
        <v/>
      </c>
      <c r="F18" s="36" t="str" cm="1">
        <f t="array" ref="F18">IFERROR(INDEX('Paste Here'!A$2:A$2500,SMALL(IF((VALUE('Paste Here'!G$2:G$2500)&gt;=10)*(VALUE('Paste Here'!G$2:G$2500)&lt;=17), ROW('Paste Here'!H$2:H$2500)-ROW('Paste Here'!G$2)+1),ROW(16:16))), "")</f>
        <v/>
      </c>
      <c r="G18" s="99" t="str" cm="1">
        <f t="array" ref="G18">IFERROR(INDEX('Paste Here'!A$2:A$2500,SMALL(IF((VALUE('Paste Here'!G$2:G$2500)&gt;=18), ROW('Paste Here'!H$2:H$2500)-ROW('Paste Here'!G$2)+1),ROW(16:16))), "")</f>
        <v/>
      </c>
      <c r="H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5" customHeight="1">
      <c r="A19" s="2"/>
      <c r="B19" s="35" t="str" cm="1">
        <f t="array" ref="B19">IFERROR(INDEX('Paste Here'!A$2:A$2500,SMALL(IF((VALUE('Paste Here'!E$2:E$2500)&gt;=5)*(VALUE('Paste Here'!E$2:E$2500)&lt;=9), ROW('Paste Here'!E$2:E$2500)-ROW('Paste Here'!E$2)+1),ROW(17:17))), "")</f>
        <v/>
      </c>
      <c r="C19" s="36" t="str" cm="1">
        <f t="array" ref="C19">IFERROR(INDEX('Paste Here'!A$2:A$2500,SMALL(IF((VALUE('Paste Here'!E$2:E$2500)&gt;=10)*(VALUE('Paste Here'!E$2:E$2500)&lt;=17), ROW('Paste Here'!H$2:H$2500)-ROW('Paste Here'!E$2)+1),ROW(17:17))), "")</f>
        <v/>
      </c>
      <c r="D19" s="37" t="str" cm="1">
        <f t="array" ref="D19">IFERROR(INDEX('Paste Here'!A$2:A$2500,SMALL(IF((VALUE('Paste Here'!E$2:E$2500)&gt;=18), ROW('Paste Here'!H$2:H$2500)-ROW('Paste Here'!E$2)+1),ROW(17:17))), "")</f>
        <v/>
      </c>
      <c r="E19" s="35" t="str" cm="1">
        <f t="array" ref="E19">IFERROR(INDEX('Paste Here'!A$2:A$2500,SMALL(IF((VALUE('Paste Here'!G$2:G$2500)&gt;=5)*(VALUE('Paste Here'!G$2:G$2500)&lt;=9), ROW('Paste Here'!G$2:G$2500)-ROW('Paste Here'!G$2)+1),ROW(17:17))), "")</f>
        <v/>
      </c>
      <c r="F19" s="36" t="str" cm="1">
        <f t="array" ref="F19">IFERROR(INDEX('Paste Here'!A$2:A$2500,SMALL(IF((VALUE('Paste Here'!G$2:G$2500)&gt;=10)*(VALUE('Paste Here'!G$2:G$2500)&lt;=17), ROW('Paste Here'!H$2:H$2500)-ROW('Paste Here'!G$2)+1),ROW(17:17))), "")</f>
        <v/>
      </c>
      <c r="G19" s="99" t="str" cm="1">
        <f t="array" ref="G19">IFERROR(INDEX('Paste Here'!A$2:A$2500,SMALL(IF((VALUE('Paste Here'!G$2:G$2500)&gt;=18), ROW('Paste Here'!H$2:H$2500)-ROW('Paste Here'!G$2)+1),ROW(17:17))), "")</f>
        <v/>
      </c>
      <c r="H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5" customHeight="1">
      <c r="A20" s="2"/>
      <c r="B20" s="35" t="str" cm="1">
        <f t="array" ref="B20">IFERROR(INDEX('Paste Here'!A$2:A$2500,SMALL(IF((VALUE('Paste Here'!E$2:E$2500)&gt;=5)*(VALUE('Paste Here'!E$2:E$2500)&lt;=9), ROW('Paste Here'!E$2:E$2500)-ROW('Paste Here'!E$2)+1),ROW(18:18))), "")</f>
        <v/>
      </c>
      <c r="C20" s="36" t="str" cm="1">
        <f t="array" ref="C20">IFERROR(INDEX('Paste Here'!A$2:A$2500,SMALL(IF((VALUE('Paste Here'!E$2:E$2500)&gt;=10)*(VALUE('Paste Here'!E$2:E$2500)&lt;=17), ROW('Paste Here'!H$2:H$2500)-ROW('Paste Here'!E$2)+1),ROW(18:18))), "")</f>
        <v/>
      </c>
      <c r="D20" s="37" t="str" cm="1">
        <f t="array" ref="D20">IFERROR(INDEX('Paste Here'!A$2:A$2500,SMALL(IF((VALUE('Paste Here'!E$2:E$2500)&gt;=18), ROW('Paste Here'!H$2:H$2500)-ROW('Paste Here'!E$2)+1),ROW(18:18))), "")</f>
        <v/>
      </c>
      <c r="E20" s="35" t="str" cm="1">
        <f t="array" ref="E20">IFERROR(INDEX('Paste Here'!A$2:A$2500,SMALL(IF((VALUE('Paste Here'!G$2:G$2500)&gt;=5)*(VALUE('Paste Here'!G$2:G$2500)&lt;=9), ROW('Paste Here'!G$2:G$2500)-ROW('Paste Here'!G$2)+1),ROW(18:18))), "")</f>
        <v/>
      </c>
      <c r="F20" s="36" t="str" cm="1">
        <f t="array" ref="F20">IFERROR(INDEX('Paste Here'!A$2:A$2500,SMALL(IF((VALUE('Paste Here'!G$2:G$2500)&gt;=10)*(VALUE('Paste Here'!G$2:G$2500)&lt;=17), ROW('Paste Here'!H$2:H$2500)-ROW('Paste Here'!G$2)+1),ROW(18:18))), "")</f>
        <v/>
      </c>
      <c r="G20" s="99" t="str" cm="1">
        <f t="array" ref="G20">IFERROR(INDEX('Paste Here'!A$2:A$2500,SMALL(IF((VALUE('Paste Here'!G$2:G$2500)&gt;=18), ROW('Paste Here'!H$2:H$2500)-ROW('Paste Here'!G$2)+1),ROW(18:18))), "")</f>
        <v/>
      </c>
      <c r="H20" s="2"/>
      <c r="K20" s="2"/>
      <c r="L20" s="5" t="s">
        <v>11</v>
      </c>
      <c r="M20" s="6" t="s">
        <v>9</v>
      </c>
      <c r="N20" s="6" t="s">
        <v>40</v>
      </c>
      <c r="O20" s="6" t="s">
        <v>41</v>
      </c>
      <c r="P20" s="6" t="s">
        <v>42</v>
      </c>
      <c r="Q20" s="2"/>
      <c r="R20" s="50"/>
      <c r="S20" s="51"/>
      <c r="T20" s="51"/>
      <c r="U20" s="51"/>
      <c r="V20" s="51"/>
      <c r="W20" s="2"/>
      <c r="X20" s="5" t="s">
        <v>6</v>
      </c>
      <c r="Y20" s="6" t="s">
        <v>9</v>
      </c>
      <c r="Z20" s="6" t="s">
        <v>40</v>
      </c>
      <c r="AA20" s="6" t="s">
        <v>41</v>
      </c>
      <c r="AB20" s="6" t="s">
        <v>42</v>
      </c>
      <c r="AC20" s="2"/>
      <c r="AD20" s="5" t="s">
        <v>6</v>
      </c>
      <c r="AE20" s="6" t="s">
        <v>9</v>
      </c>
      <c r="AF20" s="6" t="s">
        <v>40</v>
      </c>
      <c r="AG20" s="6" t="s">
        <v>41</v>
      </c>
      <c r="AH20" s="6" t="s">
        <v>42</v>
      </c>
      <c r="AI20" s="2"/>
    </row>
    <row r="21" spans="1:35" ht="15" customHeight="1">
      <c r="A21" s="2"/>
      <c r="B21" s="35" t="str" cm="1">
        <f t="array" ref="B21">IFERROR(INDEX('Paste Here'!A$2:A$2500,SMALL(IF((VALUE('Paste Here'!E$2:E$2500)&gt;=5)*(VALUE('Paste Here'!E$2:E$2500)&lt;=9), ROW('Paste Here'!E$2:E$2500)-ROW('Paste Here'!E$2)+1),ROW(19:19))), "")</f>
        <v/>
      </c>
      <c r="C21" s="36" t="str" cm="1">
        <f t="array" ref="C21">IFERROR(INDEX('Paste Here'!A$2:A$2500,SMALL(IF((VALUE('Paste Here'!E$2:E$2500)&gt;=10)*(VALUE('Paste Here'!E$2:E$2500)&lt;=17), ROW('Paste Here'!H$2:H$2500)-ROW('Paste Here'!E$2)+1),ROW(19:19))), "")</f>
        <v/>
      </c>
      <c r="D21" s="37" t="str" cm="1">
        <f t="array" ref="D21">IFERROR(INDEX('Paste Here'!A$2:A$2500,SMALL(IF((VALUE('Paste Here'!E$2:E$2500)&gt;=18), ROW('Paste Here'!H$2:H$2500)-ROW('Paste Here'!E$2)+1),ROW(19:19))), "")</f>
        <v/>
      </c>
      <c r="E21" s="35" t="str" cm="1">
        <f t="array" ref="E21">IFERROR(INDEX('Paste Here'!A$2:A$2500,SMALL(IF((VALUE('Paste Here'!G$2:G$2500)&gt;=5)*(VALUE('Paste Here'!G$2:G$2500)&lt;=9), ROW('Paste Here'!G$2:G$2500)-ROW('Paste Here'!G$2)+1),ROW(19:19))), "")</f>
        <v/>
      </c>
      <c r="F21" s="36" t="str" cm="1">
        <f t="array" ref="F21">IFERROR(INDEX('Paste Here'!A$2:A$2500,SMALL(IF((VALUE('Paste Here'!G$2:G$2500)&gt;=10)*(VALUE('Paste Here'!G$2:G$2500)&lt;=17), ROW('Paste Here'!H$2:H$2500)-ROW('Paste Here'!G$2)+1),ROW(19:19))), "")</f>
        <v/>
      </c>
      <c r="G21" s="99" t="str" cm="1">
        <f t="array" ref="G21">IFERROR(INDEX('Paste Here'!A$2:A$2500,SMALL(IF((VALUE('Paste Here'!G$2:G$2500)&gt;=18), ROW('Paste Here'!H$2:H$2500)-ROW('Paste Here'!G$2)+1),ROW(19:19))), "")</f>
        <v/>
      </c>
      <c r="H21" s="2"/>
      <c r="K21" s="2"/>
      <c r="L21" s="5" t="s">
        <v>13</v>
      </c>
      <c r="M21" s="8" t="e">
        <f>M15/J2</f>
        <v>#DIV/0!</v>
      </c>
      <c r="N21" s="8" t="e">
        <f>N15/J3</f>
        <v>#DIV/0!</v>
      </c>
      <c r="O21" s="8" t="e">
        <f>O15/J4</f>
        <v>#DIV/0!</v>
      </c>
      <c r="P21" s="8" t="e">
        <f>P15/J5</f>
        <v>#DIV/0!</v>
      </c>
      <c r="Q21" s="2"/>
      <c r="R21" s="50"/>
      <c r="S21" s="52"/>
      <c r="T21" s="52"/>
      <c r="U21" s="52"/>
      <c r="V21" s="52"/>
      <c r="W21" s="2"/>
      <c r="X21" s="11" t="s">
        <v>2</v>
      </c>
      <c r="Y21" s="7">
        <f>COUNTIFS('Paste Here'!C:C, "African American", 'Paste Here'!E:E, "&gt;=10", 'Paste Here'!E:E, "&lt;=17")</f>
        <v>0</v>
      </c>
      <c r="Z21" s="7">
        <f>COUNTIFS('Paste Here'!C:C, "African American", 'Paste Here'!D:D, 6, 'Paste Here'!E:E, "&gt;=10", 'Paste Here'!E:E, "&lt;=17")</f>
        <v>0</v>
      </c>
      <c r="AA21" s="7">
        <f>COUNTIFS('Paste Here'!C:C, "African American", 'Paste Here'!D:D, 7, 'Paste Here'!E:E, "&gt;=10", 'Paste Here'!E:E, "&lt;=17")</f>
        <v>0</v>
      </c>
      <c r="AB21" s="7">
        <f>COUNTIFS('Paste Here'!C:C, "African American", 'Paste Here'!D:D,8, 'Paste Here'!E:E, "&gt;=10", 'Paste Here'!E:E, "&lt;=17")</f>
        <v>0</v>
      </c>
      <c r="AC21" s="2"/>
      <c r="AD21" s="11" t="s">
        <v>2</v>
      </c>
      <c r="AE21" s="7" cm="1">
        <f t="array" ref="AE21">SUMPRODUCT(('Paste Here'!$C11:$C5009 = "African American") * (VALUE('Paste Here'!$G11:$G5009) &gt;= 10) * (VALUE('Paste Here'!$G11:$G5009) &lt;= 17))</f>
        <v>0</v>
      </c>
      <c r="AF21" s="7" cm="1">
        <f t="array" ref="AF21">SUMPRODUCT(('Paste Here'!$C2:$C5000 = "African American") * (VALUE('Paste Here'!$G2:$G5000) &gt;= 10) * (VALUE('Paste Here'!$G2:$G5000) &lt;= 17)*('Paste Here'!$D$2:$D$5000="6"))</f>
        <v>0</v>
      </c>
      <c r="AG21" s="7" cm="1">
        <f t="array" ref="AG21">SUMPRODUCT(('Paste Here'!$C2:$C5000 = "African American") * (VALUE('Paste Here'!$G2:$G5000) &gt;= 10) * (VALUE('Paste Here'!$G2:$G5000) &lt;= 17)*('Paste Here'!$D$2:$D$5000="7"))</f>
        <v>0</v>
      </c>
      <c r="AH21" s="7" cm="1">
        <f t="array" ref="AH21">SUMPRODUCT(('Paste Here'!$C2:$C5000 = "African American") * (VALUE('Paste Here'!$G2:$G5000) &gt;= 10) * (VALUE('Paste Here'!$G2:$G5000) &lt;= 17)*('Paste Here'!$D$2:$D$5000="8"))</f>
        <v>0</v>
      </c>
      <c r="AI21" s="2"/>
    </row>
    <row r="22" spans="1:35" ht="15" customHeight="1">
      <c r="A22" s="2"/>
      <c r="B22" s="35" t="str" cm="1">
        <f t="array" ref="B22">IFERROR(INDEX('Paste Here'!A$2:A$2500,SMALL(IF((VALUE('Paste Here'!E$2:E$2500)&gt;=5)*(VALUE('Paste Here'!E$2:E$2500)&lt;=9), ROW('Paste Here'!E$2:E$2500)-ROW('Paste Here'!E$2)+1),ROW(20:20))), "")</f>
        <v/>
      </c>
      <c r="C22" s="36" t="str" cm="1">
        <f t="array" ref="C22">IFERROR(INDEX('Paste Here'!A$2:A$2500,SMALL(IF((VALUE('Paste Here'!E$2:E$2500)&gt;=10)*(VALUE('Paste Here'!E$2:E$2500)&lt;=17), ROW('Paste Here'!H$2:H$2500)-ROW('Paste Here'!E$2)+1),ROW(20:20))), "")</f>
        <v/>
      </c>
      <c r="D22" s="37" t="str" cm="1">
        <f t="array" ref="D22">IFERROR(INDEX('Paste Here'!A$2:A$2500,SMALL(IF((VALUE('Paste Here'!E$2:E$2500)&gt;=18), ROW('Paste Here'!H$2:H$2500)-ROW('Paste Here'!E$2)+1),ROW(20:20))), "")</f>
        <v/>
      </c>
      <c r="E22" s="35" t="str" cm="1">
        <f t="array" ref="E22">IFERROR(INDEX('Paste Here'!A$2:A$2500,SMALL(IF((VALUE('Paste Here'!G$2:G$2500)&gt;=5)*(VALUE('Paste Here'!G$2:G$2500)&lt;=9), ROW('Paste Here'!G$2:G$2500)-ROW('Paste Here'!G$2)+1),ROW(20:20))), "")</f>
        <v/>
      </c>
      <c r="F22" s="36" t="str" cm="1">
        <f t="array" ref="F22">IFERROR(INDEX('Paste Here'!A$2:A$2500,SMALL(IF((VALUE('Paste Here'!G$2:G$2500)&gt;=10)*(VALUE('Paste Here'!G$2:G$2500)&lt;=17), ROW('Paste Here'!H$2:H$2500)-ROW('Paste Here'!G$2)+1),ROW(20:20))), "")</f>
        <v/>
      </c>
      <c r="G22" s="99" t="str" cm="1">
        <f t="array" ref="G22">IFERROR(INDEX('Paste Here'!A$2:A$2500,SMALL(IF((VALUE('Paste Here'!G$2:G$2500)&gt;=18), ROW('Paste Here'!H$2:H$2500)-ROW('Paste Here'!G$2)+1),ROW(20:20))), "")</f>
        <v/>
      </c>
      <c r="H22" s="2"/>
      <c r="K22" s="2"/>
      <c r="L22" s="5" t="s">
        <v>14</v>
      </c>
      <c r="M22" s="8" t="e">
        <f>M16/J2</f>
        <v>#DIV/0!</v>
      </c>
      <c r="N22" s="8" t="e">
        <f>N16/J3</f>
        <v>#DIV/0!</v>
      </c>
      <c r="O22" s="8" t="e">
        <f>O16/J4</f>
        <v>#DIV/0!</v>
      </c>
      <c r="P22" s="8" t="e">
        <f>P16/J5</f>
        <v>#DIV/0!</v>
      </c>
      <c r="Q22" s="2"/>
      <c r="R22" s="50"/>
      <c r="S22" s="52"/>
      <c r="T22" s="52"/>
      <c r="U22" s="52"/>
      <c r="V22" s="52"/>
      <c r="W22" s="2"/>
      <c r="X22" s="11" t="s">
        <v>1</v>
      </c>
      <c r="Y22" s="7">
        <f>COUNTIFS('Paste Here'!C:C, "American Indian", 'Paste Here'!E:E, "&gt;=10", 'Paste Here'!E:E, "&lt;=17")</f>
        <v>0</v>
      </c>
      <c r="Z22" s="7">
        <f>COUNTIFS('Paste Here'!C:C, "American Indian", 'Paste Here'!D:D, 6, 'Paste Here'!E:E, "&gt;=10", 'Paste Here'!E:E, "&lt;=17")</f>
        <v>0</v>
      </c>
      <c r="AA22" s="7">
        <f>COUNTIFS('Paste Here'!C:C, "American Indian", 'Paste Here'!D:D, 7, 'Paste Here'!E:E, "&gt;=10", 'Paste Here'!E:E, "&lt;=17")</f>
        <v>0</v>
      </c>
      <c r="AB22" s="7">
        <f>COUNTIFS('Paste Here'!C:C, "American Indian", 'Paste Here'!D:D,8, 'Paste Here'!E:E, "&gt;=10", 'Paste Here'!E:E, "&lt;=17")</f>
        <v>0</v>
      </c>
      <c r="AC22" s="2"/>
      <c r="AD22" s="11" t="s">
        <v>1</v>
      </c>
      <c r="AE22" s="7" cm="1">
        <f t="array" ref="AE22">SUMPRODUCT(('Paste Here'!$C12:$C5010 = "=American Indian") * (VALUE('Paste Here'!$G12:$G5010) &gt;= 10) * (VALUE('Paste Here'!$G12:$G5010) &lt;= 17))</f>
        <v>0</v>
      </c>
      <c r="AF22" s="7" cm="1">
        <f t="array" ref="AF22">SUMPRODUCT(('Paste Here'!$C2:$C5000 = "American Indian") * (VALUE('Paste Here'!$G2:$G5000) &gt;= 10) * (VALUE('Paste Here'!$G2:$G5000) &lt;= 17)*('Paste Here'!$D$2:$D$5000="6"))</f>
        <v>0</v>
      </c>
      <c r="AG22" s="7" cm="1">
        <f t="array" ref="AG22">SUMPRODUCT(('Paste Here'!$C2:$C5000 = "American Indian") * (VALUE('Paste Here'!$G2:$G5000) &gt;= 10) * (VALUE('Paste Here'!$G2:$G5000) &lt;= 17)*('Paste Here'!$D$2:$D$5000="7"))</f>
        <v>0</v>
      </c>
      <c r="AH22" s="7" cm="1">
        <f t="array" ref="AH22">SUMPRODUCT(('Paste Here'!$C2:$C5000 = "American Indian") * (VALUE('Paste Here'!$G2:$G5000) &gt;= 10) * (VALUE('Paste Here'!$G2:$G5000) &lt;= 17)*('Paste Here'!$D$2:$D$5000="8"))</f>
        <v>0</v>
      </c>
      <c r="AI22" s="2"/>
    </row>
    <row r="23" spans="1:35" ht="15" customHeight="1">
      <c r="A23" s="2"/>
      <c r="B23" s="35" t="str" cm="1">
        <f t="array" ref="B23">IFERROR(INDEX('Paste Here'!A$2:A$2500,SMALL(IF((VALUE('Paste Here'!E$2:E$2500)&gt;=5)*(VALUE('Paste Here'!E$2:E$2500)&lt;=9), ROW('Paste Here'!E$2:E$2500)-ROW('Paste Here'!E$2)+1),ROW(21:21))), "")</f>
        <v/>
      </c>
      <c r="C23" s="36" t="str" cm="1">
        <f t="array" ref="C23">IFERROR(INDEX('Paste Here'!A$2:A$2500,SMALL(IF((VALUE('Paste Here'!E$2:E$2500)&gt;=10)*(VALUE('Paste Here'!E$2:E$2500)&lt;=17), ROW('Paste Here'!H$2:H$2500)-ROW('Paste Here'!E$2)+1),ROW(21:21))), "")</f>
        <v/>
      </c>
      <c r="D23" s="37" t="str" cm="1">
        <f t="array" ref="D23">IFERROR(INDEX('Paste Here'!A$2:A$2500,SMALL(IF((VALUE('Paste Here'!E$2:E$2500)&gt;=18), ROW('Paste Here'!H$2:H$2500)-ROW('Paste Here'!E$2)+1),ROW(21:21))), "")</f>
        <v/>
      </c>
      <c r="E23" s="35" t="str" cm="1">
        <f t="array" ref="E23">IFERROR(INDEX('Paste Here'!A$2:A$2500,SMALL(IF((VALUE('Paste Here'!G$2:G$2500)&gt;=5)*(VALUE('Paste Here'!G$2:G$2500)&lt;=9), ROW('Paste Here'!G$2:G$2500)-ROW('Paste Here'!G$2)+1),ROW(21:21))), "")</f>
        <v/>
      </c>
      <c r="F23" s="36" t="str" cm="1">
        <f t="array" ref="F23">IFERROR(INDEX('Paste Here'!A$2:A$2500,SMALL(IF((VALUE('Paste Here'!G$2:G$2500)&gt;=10)*(VALUE('Paste Here'!G$2:G$2500)&lt;=17), ROW('Paste Here'!H$2:H$2500)-ROW('Paste Here'!G$2)+1),ROW(21:21))), "")</f>
        <v/>
      </c>
      <c r="G23" s="99" t="str" cm="1">
        <f t="array" ref="G23">IFERROR(INDEX('Paste Here'!A$2:A$2500,SMALL(IF((VALUE('Paste Here'!G$2:G$2500)&gt;=18), ROW('Paste Here'!H$2:H$2500)-ROW('Paste Here'!G$2)+1),ROW(21:21))), "")</f>
        <v/>
      </c>
      <c r="H23" s="2"/>
      <c r="K23" s="2"/>
      <c r="L23" s="5" t="s">
        <v>15</v>
      </c>
      <c r="M23" s="8" t="e">
        <f>M17/J2</f>
        <v>#DIV/0!</v>
      </c>
      <c r="N23" s="8" t="e">
        <f>N17/J3</f>
        <v>#DIV/0!</v>
      </c>
      <c r="O23" s="8" t="e">
        <f>O17/J4</f>
        <v>#DIV/0!</v>
      </c>
      <c r="P23" s="8" t="e">
        <f>P17/J5</f>
        <v>#DIV/0!</v>
      </c>
      <c r="Q23" s="2"/>
      <c r="R23" s="50"/>
      <c r="S23" s="52"/>
      <c r="T23" s="52"/>
      <c r="U23" s="52"/>
      <c r="V23" s="52"/>
      <c r="W23" s="2"/>
      <c r="X23" s="11" t="s">
        <v>3</v>
      </c>
      <c r="Y23" s="7">
        <f>COUNTIFS('Paste Here'!C:C, "Asian", 'Paste Here'!E:E, "&gt;=10", 'Paste Here'!E:E, "&lt;=17")</f>
        <v>0</v>
      </c>
      <c r="Z23" s="7">
        <f>COUNTIFS('Paste Here'!C:C, "Asian", 'Paste Here'!D:D, 6, 'Paste Here'!E:E, "&gt;=10", 'Paste Here'!E:E, "&lt;=17")</f>
        <v>0</v>
      </c>
      <c r="AA23" s="7">
        <f>COUNTIFS('Paste Here'!C:C, "Asian", 'Paste Here'!D:D, 7, 'Paste Here'!E:E, "&gt;=10", 'Paste Here'!E:E, "&lt;=17")</f>
        <v>0</v>
      </c>
      <c r="AB23" s="7">
        <f>COUNTIFS('Paste Here'!C:C, "Asian", 'Paste Here'!D:D,8, 'Paste Here'!E:E, "&gt;=10", 'Paste Here'!E:E, "&lt;=17")</f>
        <v>0</v>
      </c>
      <c r="AC23" s="2"/>
      <c r="AD23" s="11" t="s">
        <v>3</v>
      </c>
      <c r="AE23" s="7" cm="1">
        <f t="array" ref="AE23">SUMPRODUCT(('Paste Here'!$C13:$C5011 = "Asian") * (VALUE('Paste Here'!$G13:$G5011) &gt;= 10) * (VALUE('Paste Here'!$G13:$G5011) &lt;= 17))</f>
        <v>0</v>
      </c>
      <c r="AF23" s="7" cm="1">
        <f t="array" ref="AF23">SUMPRODUCT(('Paste Here'!$C2:$C5000 = "Asian") * (VALUE('Paste Here'!$G2:$G5000) &gt;= 10) * (VALUE('Paste Here'!$G2:$G5000) &lt;= 17)*('Paste Here'!$D$2:$D$5000="6"))</f>
        <v>0</v>
      </c>
      <c r="AG23" s="7" cm="1">
        <f t="array" ref="AG23">SUMPRODUCT(('Paste Here'!$C2:$C5000 = "Asian") * (VALUE('Paste Here'!$G2:$G5000) &gt;= 10) * (VALUE('Paste Here'!$G2:$G5000) &lt;= 17)*('Paste Here'!$D$2:$D$5000="7"))</f>
        <v>0</v>
      </c>
      <c r="AH23" s="7" cm="1">
        <f t="array" ref="AH23">SUMPRODUCT(('Paste Here'!$C2:$C5000 = "Asian") * (VALUE('Paste Here'!$G2:$G5000) &gt;= 10) * (VALUE('Paste Here'!$G2:$G5000) &lt;= 17)*('Paste Here'!$D$2:$D$5000="8"))</f>
        <v>0</v>
      </c>
      <c r="AI23" s="2"/>
    </row>
    <row r="24" spans="1:35">
      <c r="A24" s="2"/>
      <c r="B24" s="35" t="str" cm="1">
        <f t="array" ref="B24">IFERROR(INDEX('Paste Here'!A$2:A$2500,SMALL(IF((VALUE('Paste Here'!E$2:E$2500)&gt;=5)*(VALUE('Paste Here'!E$2:E$2500)&lt;=9), ROW('Paste Here'!E$2:E$2500)-ROW('Paste Here'!E$2)+1),ROW(22:22))), "")</f>
        <v/>
      </c>
      <c r="C24" s="36" t="str" cm="1">
        <f t="array" ref="C24">IFERROR(INDEX('Paste Here'!A$2:A$2500,SMALL(IF((VALUE('Paste Here'!E$2:E$2500)&gt;=10)*(VALUE('Paste Here'!E$2:E$2500)&lt;=17), ROW('Paste Here'!H$2:H$2500)-ROW('Paste Here'!E$2)+1),ROW(22:22))), "")</f>
        <v/>
      </c>
      <c r="D24" s="37" t="str" cm="1">
        <f t="array" ref="D24">IFERROR(INDEX('Paste Here'!A$2:A$2500,SMALL(IF((VALUE('Paste Here'!E$2:E$2500)&gt;=18), ROW('Paste Here'!H$2:H$2500)-ROW('Paste Here'!E$2)+1),ROW(22:22))), "")</f>
        <v/>
      </c>
      <c r="E24" s="35" t="str" cm="1">
        <f t="array" ref="E24">IFERROR(INDEX('Paste Here'!A$2:A$2500,SMALL(IF((VALUE('Paste Here'!G$2:G$2500)&gt;=5)*(VALUE('Paste Here'!G$2:G$2500)&lt;=9), ROW('Paste Here'!G$2:G$2500)-ROW('Paste Here'!G$2)+1),ROW(22:22))), "")</f>
        <v/>
      </c>
      <c r="F24" s="36" t="str" cm="1">
        <f t="array" ref="F24">IFERROR(INDEX('Paste Here'!A$2:A$2500,SMALL(IF((VALUE('Paste Here'!G$2:G$2500)&gt;=10)*(VALUE('Paste Here'!G$2:G$2500)&lt;=17), ROW('Paste Here'!H$2:H$2500)-ROW('Paste Here'!G$2)+1),ROW(22:22))), "")</f>
        <v/>
      </c>
      <c r="G24" s="99" t="str" cm="1">
        <f t="array" ref="G24">IFERROR(INDEX('Paste Here'!A$2:A$2500,SMALL(IF((VALUE('Paste Here'!G$2:G$2500)&gt;=18), ROW('Paste Here'!H$2:H$2500)-ROW('Paste Here'!G$2)+1),ROW(22:22))), "")</f>
        <v/>
      </c>
      <c r="H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1" t="s">
        <v>0</v>
      </c>
      <c r="Y24" s="7">
        <f>COUNTIFS('Paste Here'!C:C, "Caucasian", 'Paste Here'!E:E, "&gt;=10", 'Paste Here'!E:E, "&lt;=17")</f>
        <v>0</v>
      </c>
      <c r="Z24" s="7">
        <f>COUNTIFS('Paste Here'!C:C, "Caucasian", 'Paste Here'!D:D, 6, 'Paste Here'!E:E, "&gt;=10", 'Paste Here'!E:E, "&lt;=17")</f>
        <v>0</v>
      </c>
      <c r="AA24" s="7">
        <f>COUNTIFS('Paste Here'!C:C, "Caucasian", 'Paste Here'!D:D, 7, 'Paste Here'!E:E, "&gt;=10", 'Paste Here'!E:E, "&lt;=17")</f>
        <v>0</v>
      </c>
      <c r="AB24" s="7">
        <f>COUNTIFS('Paste Here'!C:C, "Caucasian", 'Paste Here'!D:D,8, 'Paste Here'!E:E, "&gt;=10", 'Paste Here'!E:E, "&lt;=17")</f>
        <v>0</v>
      </c>
      <c r="AC24" s="2"/>
      <c r="AD24" s="11" t="s">
        <v>0</v>
      </c>
      <c r="AE24" s="7" cm="1">
        <f t="array" ref="AE24">SUMPRODUCT(('Paste Here'!$C14:$C5012 = "Caucasian") * (VALUE('Paste Here'!$G14:$G5012) &gt;= 10) * (VALUE('Paste Here'!$G14:$G5012) &lt;= 17))</f>
        <v>0</v>
      </c>
      <c r="AF24" s="7" cm="1">
        <f t="array" ref="AF24">SUMPRODUCT(('Paste Here'!$C2:$C5000 = "Caucasian") * (VALUE('Paste Here'!$G2:$G5000) &gt;= 10) * (VALUE('Paste Here'!$G2:$G5000) &lt;= 17)*('Paste Here'!$D$2:$D$5000="6"))</f>
        <v>0</v>
      </c>
      <c r="AG24" s="7" cm="1">
        <f t="array" ref="AG24">SUMPRODUCT(('Paste Here'!$C2:$C5000 = "Caucasian") * (VALUE('Paste Here'!$G2:$G5000) &gt;= 10) * (VALUE('Paste Here'!$G2:$G5000) &lt;= 17)*('Paste Here'!$D$2:$D$5000="7"))</f>
        <v>0</v>
      </c>
      <c r="AH24" s="7" cm="1">
        <f t="array" ref="AH24">SUMPRODUCT(('Paste Here'!$C2:$C5000 = "Caucasian") * (VALUE('Paste Here'!$G2:$G5000) &gt;= 10) * (VALUE('Paste Here'!$G2:$G5000) &lt;= 17)*('Paste Here'!$D$2:$D$5000="8"))</f>
        <v>0</v>
      </c>
      <c r="AI24" s="2"/>
    </row>
    <row r="25" spans="1:35">
      <c r="A25" s="2"/>
      <c r="B25" s="35" t="str" cm="1">
        <f t="array" ref="B25">IFERROR(INDEX('Paste Here'!A$2:A$2500,SMALL(IF((VALUE('Paste Here'!E$2:E$2500)&gt;=5)*(VALUE('Paste Here'!E$2:E$2500)&lt;=9), ROW('Paste Here'!E$2:E$2500)-ROW('Paste Here'!E$2)+1),ROW(23:23))), "")</f>
        <v/>
      </c>
      <c r="C25" s="36" t="str" cm="1">
        <f t="array" ref="C25">IFERROR(INDEX('Paste Here'!A$2:A$2500,SMALL(IF((VALUE('Paste Here'!E$2:E$2500)&gt;=10)*(VALUE('Paste Here'!E$2:E$2500)&lt;=17), ROW('Paste Here'!H$2:H$2500)-ROW('Paste Here'!E$2)+1),ROW(23:23))), "")</f>
        <v/>
      </c>
      <c r="D25" s="37" t="str" cm="1">
        <f t="array" ref="D25">IFERROR(INDEX('Paste Here'!A$2:A$2500,SMALL(IF((VALUE('Paste Here'!E$2:E$2500)&gt;=18), ROW('Paste Here'!H$2:H$2500)-ROW('Paste Here'!E$2)+1),ROW(23:23))), "")</f>
        <v/>
      </c>
      <c r="E25" s="35" t="str" cm="1">
        <f t="array" ref="E25">IFERROR(INDEX('Paste Here'!A$2:A$2500,SMALL(IF((VALUE('Paste Here'!G$2:G$2500)&gt;=5)*(VALUE('Paste Here'!G$2:G$2500)&lt;=9), ROW('Paste Here'!G$2:G$2500)-ROW('Paste Here'!G$2)+1),ROW(23:23))), "")</f>
        <v/>
      </c>
      <c r="F25" s="36" t="str" cm="1">
        <f t="array" ref="F25">IFERROR(INDEX('Paste Here'!A$2:A$2500,SMALL(IF((VALUE('Paste Here'!G$2:G$2500)&gt;=10)*(VALUE('Paste Here'!G$2:G$2500)&lt;=17), ROW('Paste Here'!H$2:H$2500)-ROW('Paste Here'!G$2)+1),ROW(23:23))), "")</f>
        <v/>
      </c>
      <c r="G25" s="99" t="str" cm="1">
        <f t="array" ref="G25">IFERROR(INDEX('Paste Here'!A$2:A$2500,SMALL(IF((VALUE('Paste Here'!G$2:G$2500)&gt;=18), ROW('Paste Here'!H$2:H$2500)-ROW('Paste Here'!G$2)+1),ROW(23:23))), "")</f>
        <v/>
      </c>
      <c r="H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1" t="s">
        <v>5</v>
      </c>
      <c r="Y25" s="7">
        <f>COUNTIFS('Paste Here'!C:C, "Hawaiian / PI", 'Paste Here'!E:E, "&gt;=10", 'Paste Here'!E:E, "&lt;=17")</f>
        <v>0</v>
      </c>
      <c r="Z25" s="7">
        <f>COUNTIFS('Paste Here'!C:C, "Hawaiian / PI", 'Paste Here'!D:D, 6, 'Paste Here'!E:E, "&gt;=10", 'Paste Here'!E:E, "&lt;=17")</f>
        <v>0</v>
      </c>
      <c r="AA25" s="7">
        <f>COUNTIFS('Paste Here'!C:C, "Hawaiian / PI", 'Paste Here'!D:D, 7, 'Paste Here'!E:E, "&gt;=10", 'Paste Here'!E:E, "&lt;=17")</f>
        <v>0</v>
      </c>
      <c r="AB25" s="7">
        <f>COUNTIFS('Paste Here'!C:C, "Hawaiian / PI", 'Paste Here'!D:D,8, 'Paste Here'!E:E, "&gt;=10", 'Paste Here'!E:E, "&lt;=17")</f>
        <v>0</v>
      </c>
      <c r="AC25" s="2"/>
      <c r="AD25" s="11" t="s">
        <v>5</v>
      </c>
      <c r="AE25" s="7" cm="1">
        <f t="array" ref="AE25">SUMPRODUCT(('Paste Here'!$C15:$C5013 = "Hawaiian / PI") * (VALUE('Paste Here'!$G15:$G5013) &gt;= 10) * (VALUE('Paste Here'!$G15:$G5013) &lt;= 17))</f>
        <v>0</v>
      </c>
      <c r="AF25" s="7" cm="1">
        <f t="array" ref="AF25">SUMPRODUCT(('Paste Here'!$C2:$C5000 = "Hawaiian / PI") * (VALUE('Paste Here'!$G2:$G5000) &gt;= 10) * (VALUE('Paste Here'!$G2:$G5000) &lt;= 17)*('Paste Here'!$D$2:$D$5000="6"))</f>
        <v>0</v>
      </c>
      <c r="AG25" s="7" cm="1">
        <f t="array" ref="AG25">SUMPRODUCT(('Paste Here'!$C2:$C5000 = "Hawaiian / PI") * (VALUE('Paste Here'!$G2:$G5000) &gt;= 10) * (VALUE('Paste Here'!$G2:$G5000) &lt;= 17)*('Paste Here'!$D$2:$D$5000="7"))</f>
        <v>0</v>
      </c>
      <c r="AH25" s="7" cm="1">
        <f t="array" ref="AH25">SUMPRODUCT(('Paste Here'!$C2:$C5000 = "Hawaiian / PI") * (VALUE('Paste Here'!$G2:$G5000) &gt;= 10) * (VALUE('Paste Here'!$G2:$G5000) &lt;= 17)*('Paste Here'!$D$2:$D$5000="8"))</f>
        <v>0</v>
      </c>
      <c r="AI25" s="2"/>
    </row>
    <row r="26" spans="1:35" ht="15" customHeight="1">
      <c r="A26" s="2"/>
      <c r="B26" s="35" t="str" cm="1">
        <f t="array" ref="B26">IFERROR(INDEX('Paste Here'!A$2:A$2500,SMALL(IF((VALUE('Paste Here'!E$2:E$2500)&gt;=5)*(VALUE('Paste Here'!E$2:E$2500)&lt;=9), ROW('Paste Here'!E$2:E$2500)-ROW('Paste Here'!E$2)+1),ROW(24:24))), "")</f>
        <v/>
      </c>
      <c r="C26" s="36" t="str" cm="1">
        <f t="array" ref="C26">IFERROR(INDEX('Paste Here'!A$2:A$2500,SMALL(IF((VALUE('Paste Here'!E$2:E$2500)&gt;=10)*(VALUE('Paste Here'!E$2:E$2500)&lt;=17), ROW('Paste Here'!H$2:H$2500)-ROW('Paste Here'!E$2)+1),ROW(24:24))), "")</f>
        <v/>
      </c>
      <c r="D26" s="37" t="str" cm="1">
        <f t="array" ref="D26">IFERROR(INDEX('Paste Here'!A$2:A$2500,SMALL(IF((VALUE('Paste Here'!E$2:E$2500)&gt;=18), ROW('Paste Here'!H$2:H$2500)-ROW('Paste Here'!E$2)+1),ROW(24:24))), "")</f>
        <v/>
      </c>
      <c r="E26" s="35" t="str" cm="1">
        <f t="array" ref="E26">IFERROR(INDEX('Paste Here'!A$2:A$2500,SMALL(IF((VALUE('Paste Here'!G$2:G$2500)&gt;=5)*(VALUE('Paste Here'!G$2:G$2500)&lt;=9), ROW('Paste Here'!G$2:G$2500)-ROW('Paste Here'!G$2)+1),ROW(24:24))), "")</f>
        <v/>
      </c>
      <c r="F26" s="36" t="str" cm="1">
        <f t="array" ref="F26">IFERROR(INDEX('Paste Here'!A$2:A$2500,SMALL(IF((VALUE('Paste Here'!G$2:G$2500)&gt;=10)*(VALUE('Paste Here'!G$2:G$2500)&lt;=17), ROW('Paste Here'!H$2:H$2500)-ROW('Paste Here'!G$2)+1),ROW(24:24))), "")</f>
        <v/>
      </c>
      <c r="G26" s="99" t="str" cm="1">
        <f t="array" ref="G26">IFERROR(INDEX('Paste Here'!A$2:A$2500,SMALL(IF((VALUE('Paste Here'!G$2:G$2500)&gt;=18), ROW('Paste Here'!H$2:H$2500)-ROW('Paste Here'!G$2)+1),ROW(24:24))), "")</f>
        <v/>
      </c>
      <c r="H26" s="2"/>
      <c r="K26" s="12"/>
      <c r="L26" s="13"/>
      <c r="M26" s="14"/>
      <c r="N26" s="14"/>
      <c r="O26" s="14"/>
      <c r="P26" s="14"/>
      <c r="Q26" s="12"/>
      <c r="R26" s="13"/>
      <c r="S26" s="14"/>
      <c r="T26" s="14"/>
      <c r="U26" s="14"/>
      <c r="V26" s="14"/>
      <c r="W26" s="16"/>
      <c r="X26" s="11" t="s">
        <v>4</v>
      </c>
      <c r="Y26" s="7">
        <f>COUNTIFS('Paste Here'!C:C, "Hispanic", 'Paste Here'!E:E, "&gt;=10", 'Paste Here'!E:E, "&lt;=17")</f>
        <v>0</v>
      </c>
      <c r="Z26" s="7">
        <f>COUNTIFS('Paste Here'!C:C, "Hispanic", 'Paste Here'!D:D, 6, 'Paste Here'!E:E, "&gt;=10", 'Paste Here'!E:E, "&lt;=17")</f>
        <v>0</v>
      </c>
      <c r="AA26" s="7">
        <f>COUNTIFS('Paste Here'!C:C, "Hispanic", 'Paste Here'!D:D, 7, 'Paste Here'!E:E, "&gt;=10", 'Paste Here'!E:E, "&lt;=17")</f>
        <v>0</v>
      </c>
      <c r="AB26" s="7">
        <f>COUNTIFS('Paste Here'!C:C, "Hispanic", 'Paste Here'!D:D,8, 'Paste Here'!E:E, "&gt;=10", 'Paste Here'!E:E, "&lt;=17")</f>
        <v>0</v>
      </c>
      <c r="AC26" s="2"/>
      <c r="AD26" s="11" t="s">
        <v>4</v>
      </c>
      <c r="AE26" s="7" cm="1">
        <f t="array" ref="AE26">SUMPRODUCT(('Paste Here'!$C16:$C5014 = "Hispanic") * (VALUE('Paste Here'!$G16:$G5014) &gt;= 10) * (VALUE('Paste Here'!$G16:$G5014) &lt;= 17))</f>
        <v>0</v>
      </c>
      <c r="AF26" s="7" cm="1">
        <f t="array" ref="AF26">SUMPRODUCT(('Paste Here'!$C2:$C5000 = "Hispanic") * (VALUE('Paste Here'!$G2:$G5000) &gt;= 10) * (VALUE('Paste Here'!$G2:$G5000) &lt;= 17)*('Paste Here'!$D$2:$D$5000="6"))</f>
        <v>0</v>
      </c>
      <c r="AG26" s="7" cm="1">
        <f t="array" ref="AG26">SUMPRODUCT(('Paste Here'!$C2:$C5000 = "Hispanic") * (VALUE('Paste Here'!$G2:$G5000) &gt;= 10) * (VALUE('Paste Here'!$G2:$G5000) &lt;= 17)*('Paste Here'!$D$2:$D$5000="7"))</f>
        <v>0</v>
      </c>
      <c r="AH26" s="7" cm="1">
        <f t="array" ref="AH26">SUMPRODUCT(('Paste Here'!$C2:$C5000 = "Hispanic") * (VALUE('Paste Here'!$G2:$G5000) &gt;= 10) * (VALUE('Paste Here'!$G2:$G5000) &lt;= 17)*('Paste Here'!$D$2:$D$5000="8"))</f>
        <v>0</v>
      </c>
      <c r="AI26" s="2"/>
    </row>
    <row r="27" spans="1:35">
      <c r="A27" s="2"/>
      <c r="B27" s="35" t="str" cm="1">
        <f t="array" ref="B27">IFERROR(INDEX('Paste Here'!A$2:A$2500,SMALL(IF((VALUE('Paste Here'!E$2:E$2500)&gt;=5)*(VALUE('Paste Here'!E$2:E$2500)&lt;=9), ROW('Paste Here'!E$2:E$2500)-ROW('Paste Here'!E$2)+1),ROW(25:25))), "")</f>
        <v/>
      </c>
      <c r="C27" s="36" t="str" cm="1">
        <f t="array" ref="C27">IFERROR(INDEX('Paste Here'!A$2:A$2500,SMALL(IF((VALUE('Paste Here'!E$2:E$2500)&gt;=10)*(VALUE('Paste Here'!E$2:E$2500)&lt;=17), ROW('Paste Here'!H$2:H$2500)-ROW('Paste Here'!E$2)+1),ROW(25:25))), "")</f>
        <v/>
      </c>
      <c r="D27" s="37" t="str" cm="1">
        <f t="array" ref="D27">IFERROR(INDEX('Paste Here'!A$2:A$2500,SMALL(IF((VALUE('Paste Here'!E$2:E$2500)&gt;=18), ROW('Paste Here'!H$2:H$2500)-ROW('Paste Here'!E$2)+1),ROW(25:25))), "")</f>
        <v/>
      </c>
      <c r="E27" s="35" t="str" cm="1">
        <f t="array" ref="E27">IFERROR(INDEX('Paste Here'!A$2:A$2500,SMALL(IF((VALUE('Paste Here'!G$2:G$2500)&gt;=5)*(VALUE('Paste Here'!G$2:G$2500)&lt;=9), ROW('Paste Here'!G$2:G$2500)-ROW('Paste Here'!G$2)+1),ROW(25:25))), "")</f>
        <v/>
      </c>
      <c r="F27" s="36" t="str" cm="1">
        <f t="array" ref="F27">IFERROR(INDEX('Paste Here'!A$2:A$2500,SMALL(IF((VALUE('Paste Here'!G$2:G$2500)&gt;=10)*(VALUE('Paste Here'!G$2:G$2500)&lt;=17), ROW('Paste Here'!H$2:H$2500)-ROW('Paste Here'!G$2)+1),ROW(25:25))), "")</f>
        <v/>
      </c>
      <c r="G27" s="99" t="str" cm="1">
        <f t="array" ref="G27">IFERROR(INDEX('Paste Here'!A$2:A$2500,SMALL(IF((VALUE('Paste Here'!G$2:G$2500)&gt;=18), ROW('Paste Here'!H$2:H$2500)-ROW('Paste Here'!G$2)+1),ROW(25:25))), "")</f>
        <v/>
      </c>
      <c r="H27" s="2"/>
      <c r="K27" s="12"/>
      <c r="L27" s="15"/>
      <c r="M27" s="12"/>
      <c r="N27" s="12"/>
      <c r="O27" s="12"/>
      <c r="P27" s="12"/>
      <c r="Q27" s="12"/>
      <c r="R27" s="15"/>
      <c r="S27" s="12"/>
      <c r="T27" s="12"/>
      <c r="U27" s="12"/>
      <c r="V27" s="12"/>
      <c r="W27" s="16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>
      <c r="A28" s="2"/>
      <c r="B28" s="35" t="str" cm="1">
        <f t="array" ref="B28">IFERROR(INDEX('Paste Here'!A$2:A$2500,SMALL(IF((VALUE('Paste Here'!E$2:E$2500)&gt;=5)*(VALUE('Paste Here'!E$2:E$2500)&lt;=9), ROW('Paste Here'!E$2:E$2500)-ROW('Paste Here'!E$2)+1),ROW(26:26))), "")</f>
        <v/>
      </c>
      <c r="C28" s="36" t="str" cm="1">
        <f t="array" ref="C28">IFERROR(INDEX('Paste Here'!A$2:A$2500,SMALL(IF((VALUE('Paste Here'!E$2:E$2500)&gt;=10)*(VALUE('Paste Here'!E$2:E$2500)&lt;=17), ROW('Paste Here'!H$2:H$2500)-ROW('Paste Here'!E$2)+1),ROW(26:26))), "")</f>
        <v/>
      </c>
      <c r="D28" s="37" t="str" cm="1">
        <f t="array" ref="D28">IFERROR(INDEX('Paste Here'!A$2:A$2500,SMALL(IF((VALUE('Paste Here'!E$2:E$2500)&gt;=18), ROW('Paste Here'!H$2:H$2500)-ROW('Paste Here'!E$2)+1),ROW(26:26))), "")</f>
        <v/>
      </c>
      <c r="E28" s="35" t="str" cm="1">
        <f t="array" ref="E28">IFERROR(INDEX('Paste Here'!A$2:A$2500,SMALL(IF((VALUE('Paste Here'!G$2:G$2500)&gt;=5)*(VALUE('Paste Here'!G$2:G$2500)&lt;=9), ROW('Paste Here'!G$2:G$2500)-ROW('Paste Here'!G$2)+1),ROW(26:26))), "")</f>
        <v/>
      </c>
      <c r="F28" s="36" t="str" cm="1">
        <f t="array" ref="F28">IFERROR(INDEX('Paste Here'!A$2:A$2500,SMALL(IF((VALUE('Paste Here'!G$2:G$2500)&gt;=10)*(VALUE('Paste Here'!G$2:G$2500)&lt;=17), ROW('Paste Here'!H$2:H$2500)-ROW('Paste Here'!G$2)+1),ROW(26:26))), "")</f>
        <v/>
      </c>
      <c r="G28" s="99" t="str" cm="1">
        <f t="array" ref="G28">IFERROR(INDEX('Paste Here'!A$2:A$2500,SMALL(IF((VALUE('Paste Here'!G$2:G$2500)&gt;=18), ROW('Paste Here'!H$2:H$2500)-ROW('Paste Here'!G$2)+1),ROW(26:26))), "")</f>
        <v/>
      </c>
      <c r="H28" s="2"/>
      <c r="K28" s="12"/>
      <c r="L28" s="15"/>
      <c r="M28" s="12"/>
      <c r="N28" s="12"/>
      <c r="O28" s="12"/>
      <c r="P28" s="12"/>
      <c r="Q28" s="12"/>
      <c r="R28" s="15"/>
      <c r="S28" s="12"/>
      <c r="T28" s="12"/>
      <c r="U28" s="12"/>
      <c r="V28" s="12"/>
      <c r="W28" s="16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3.5" customHeight="1">
      <c r="A29" s="2"/>
      <c r="B29" s="35" t="str" cm="1">
        <f t="array" ref="B29">IFERROR(INDEX('Paste Here'!A$2:A$2500,SMALL(IF((VALUE('Paste Here'!E$2:E$2500)&gt;=5)*(VALUE('Paste Here'!E$2:E$2500)&lt;=9), ROW('Paste Here'!E$2:E$2500)-ROW('Paste Here'!E$2)+1),ROW(27:27))), "")</f>
        <v/>
      </c>
      <c r="C29" s="36" t="str" cm="1">
        <f t="array" ref="C29">IFERROR(INDEX('Paste Here'!A$2:A$2500,SMALL(IF((VALUE('Paste Here'!E$2:E$2500)&gt;=10)*(VALUE('Paste Here'!E$2:E$2500)&lt;=17), ROW('Paste Here'!H$2:H$2500)-ROW('Paste Here'!E$2)+1),ROW(27:27))), "")</f>
        <v/>
      </c>
      <c r="D29" s="37" t="str" cm="1">
        <f t="array" ref="D29">IFERROR(INDEX('Paste Here'!A$2:A$2500,SMALL(IF((VALUE('Paste Here'!E$2:E$2500)&gt;=18), ROW('Paste Here'!H$2:H$2500)-ROW('Paste Here'!E$2)+1),ROW(27:27))), "")</f>
        <v/>
      </c>
      <c r="E29" s="35" t="str" cm="1">
        <f t="array" ref="E29">IFERROR(INDEX('Paste Here'!A$2:A$2500,SMALL(IF((VALUE('Paste Here'!G$2:G$2500)&gt;=5)*(VALUE('Paste Here'!G$2:G$2500)&lt;=9), ROW('Paste Here'!G$2:G$2500)-ROW('Paste Here'!G$2)+1),ROW(27:27))), "")</f>
        <v/>
      </c>
      <c r="F29" s="36" t="str" cm="1">
        <f t="array" ref="F29">IFERROR(INDEX('Paste Here'!A$2:A$2500,SMALL(IF((VALUE('Paste Here'!G$2:G$2500)&gt;=10)*(VALUE('Paste Here'!G$2:G$2500)&lt;=17), ROW('Paste Here'!H$2:H$2500)-ROW('Paste Here'!G$2)+1),ROW(27:27))), "")</f>
        <v/>
      </c>
      <c r="G29" s="99" t="str" cm="1">
        <f t="array" ref="G29">IFERROR(INDEX('Paste Here'!A$2:A$2500,SMALL(IF((VALUE('Paste Here'!G$2:G$2500)&gt;=18), ROW('Paste Here'!H$2:H$2500)-ROW('Paste Here'!G$2)+1),ROW(27:27))), "")</f>
        <v/>
      </c>
      <c r="H29" s="2"/>
      <c r="K29" s="12"/>
      <c r="L29" s="15"/>
      <c r="M29" s="12"/>
      <c r="N29" s="12"/>
      <c r="O29" s="12"/>
      <c r="P29" s="12"/>
      <c r="Q29" s="12"/>
      <c r="R29" s="15"/>
      <c r="S29" s="12"/>
      <c r="T29" s="12"/>
      <c r="U29" s="12"/>
      <c r="V29" s="12"/>
      <c r="W29" s="16"/>
      <c r="X29" s="5" t="s">
        <v>7</v>
      </c>
      <c r="Y29" s="6" t="s">
        <v>9</v>
      </c>
      <c r="Z29" s="6" t="s">
        <v>40</v>
      </c>
      <c r="AA29" s="6" t="s">
        <v>41</v>
      </c>
      <c r="AB29" s="6" t="s">
        <v>42</v>
      </c>
      <c r="AC29" s="2"/>
      <c r="AD29" s="5" t="s">
        <v>7</v>
      </c>
      <c r="AE29" s="6" t="s">
        <v>9</v>
      </c>
      <c r="AF29" s="6" t="s">
        <v>40</v>
      </c>
      <c r="AG29" s="6" t="s">
        <v>41</v>
      </c>
      <c r="AH29" s="6" t="s">
        <v>42</v>
      </c>
      <c r="AI29" s="2"/>
    </row>
    <row r="30" spans="1:35">
      <c r="A30" s="2"/>
      <c r="B30" s="35" t="str" cm="1">
        <f t="array" ref="B30">IFERROR(INDEX('Paste Here'!A$2:A$2500,SMALL(IF((VALUE('Paste Here'!E$2:E$2500)&gt;=5)*(VALUE('Paste Here'!E$2:E$2500)&lt;=9), ROW('Paste Here'!E$2:E$2500)-ROW('Paste Here'!E$2)+1),ROW(28:28))), "")</f>
        <v/>
      </c>
      <c r="C30" s="36" t="str" cm="1">
        <f t="array" ref="C30">IFERROR(INDEX('Paste Here'!A$2:A$2500,SMALL(IF((VALUE('Paste Here'!E$2:E$2500)&gt;=10)*(VALUE('Paste Here'!E$2:E$2500)&lt;=17), ROW('Paste Here'!H$2:H$2500)-ROW('Paste Here'!E$2)+1),ROW(28:28))), "")</f>
        <v/>
      </c>
      <c r="D30" s="37" t="str" cm="1">
        <f t="array" ref="D30">IFERROR(INDEX('Paste Here'!A$2:A$2500,SMALL(IF((VALUE('Paste Here'!E$2:E$2500)&gt;=18), ROW('Paste Here'!H$2:H$2500)-ROW('Paste Here'!E$2)+1),ROW(28:28))), "")</f>
        <v/>
      </c>
      <c r="E30" s="35" t="str" cm="1">
        <f t="array" ref="E30">IFERROR(INDEX('Paste Here'!A$2:A$2500,SMALL(IF((VALUE('Paste Here'!G$2:G$2500)&gt;=5)*(VALUE('Paste Here'!G$2:G$2500)&lt;=9), ROW('Paste Here'!G$2:G$2500)-ROW('Paste Here'!G$2)+1),ROW(28:28))), "")</f>
        <v/>
      </c>
      <c r="F30" s="36" t="str" cm="1">
        <f t="array" ref="F30">IFERROR(INDEX('Paste Here'!A$2:A$2500,SMALL(IF((VALUE('Paste Here'!G$2:G$2500)&gt;=10)*(VALUE('Paste Here'!G$2:G$2500)&lt;=17), ROW('Paste Here'!H$2:H$2500)-ROW('Paste Here'!G$2)+1),ROW(28:28))), "")</f>
        <v/>
      </c>
      <c r="G30" s="99" t="str" cm="1">
        <f t="array" ref="G30">IFERROR(INDEX('Paste Here'!A$2:A$2500,SMALL(IF((VALUE('Paste Here'!G$2:G$2500)&gt;=18), ROW('Paste Here'!H$2:H$2500)-ROW('Paste Here'!G$2)+1),ROW(28:28))), "")</f>
        <v/>
      </c>
      <c r="H30" s="2"/>
      <c r="K30" s="12"/>
      <c r="L30" s="15"/>
      <c r="M30" s="12"/>
      <c r="N30" s="12"/>
      <c r="O30" s="12"/>
      <c r="P30" s="12"/>
      <c r="Q30" s="12"/>
      <c r="R30" s="15"/>
      <c r="S30" s="12"/>
      <c r="T30" s="12"/>
      <c r="U30" s="12"/>
      <c r="V30" s="12"/>
      <c r="W30" s="16"/>
      <c r="X30" s="11" t="s">
        <v>2</v>
      </c>
      <c r="Y30" s="7">
        <f>COUNTIFS('Paste Here'!C:C, "African American", 'Paste Here'!E:E, "&gt;=18")</f>
        <v>0</v>
      </c>
      <c r="Z30" s="7">
        <f>COUNTIFS('Paste Here'!C:C, "African American", 'Paste Here'!D:D, 6, 'Paste Here'!E:E, "&gt;=18")</f>
        <v>0</v>
      </c>
      <c r="AA30" s="7">
        <f>COUNTIFS('Paste Here'!$C:$C, "African American", 'Paste Here'!$D:$D, 7, 'Paste Here'!$E:$E, "&gt;=18")</f>
        <v>0</v>
      </c>
      <c r="AB30" s="7">
        <f>COUNTIFS('Paste Here'!$C:$C, "African American", 'Paste Here'!$D:$D, 8, 'Paste Here'!$E:$E, "&gt;=18")</f>
        <v>0</v>
      </c>
      <c r="AC30" s="2"/>
      <c r="AD30" s="11" t="s">
        <v>2</v>
      </c>
      <c r="AE30" s="7" cm="1">
        <f t="array" ref="AE30">SUMPRODUCT(('Paste Here'!$C2:$C5000 = "African American") * (VALUE('Paste Here'!$G2:$G5000) &gt;= 18))</f>
        <v>0</v>
      </c>
      <c r="AF30" s="7" cm="1">
        <f t="array" ref="AF30">SUMPRODUCT(('Paste Here'!$C2:$C5000 = "African American") * (VALUE('Paste Here'!$G2:$G5000) &gt;= 18)*('Paste Here'!$D$2:$D$5000="6"))</f>
        <v>0</v>
      </c>
      <c r="AG30" s="7" cm="1">
        <f t="array" ref="AG30">SUMPRODUCT(('Paste Here'!$C2:$C5000 = "African American") * (VALUE('Paste Here'!$G2:$G5000) &gt;= 18)*('Paste Here'!$D$2:$D$5000="7"))</f>
        <v>0</v>
      </c>
      <c r="AH30" s="7" cm="1">
        <f t="array" ref="AH30">SUMPRODUCT(('Paste Here'!$C2:$C5000 = "African American") * (VALUE('Paste Here'!$G2:$G5000) &gt;= 18)*('Paste Here'!$D$2:$D$5000="8"))</f>
        <v>0</v>
      </c>
      <c r="AI30" s="2"/>
    </row>
    <row r="31" spans="1:35">
      <c r="A31" s="2"/>
      <c r="B31" s="35" t="str" cm="1">
        <f t="array" ref="B31">IFERROR(INDEX('Paste Here'!A$2:A$2500,SMALL(IF((VALUE('Paste Here'!E$2:E$2500)&gt;=5)*(VALUE('Paste Here'!E$2:E$2500)&lt;=9), ROW('Paste Here'!E$2:E$2500)-ROW('Paste Here'!E$2)+1),ROW(29:29))), "")</f>
        <v/>
      </c>
      <c r="C31" s="36" t="str" cm="1">
        <f t="array" ref="C31">IFERROR(INDEX('Paste Here'!A$2:A$2500,SMALL(IF((VALUE('Paste Here'!E$2:E$2500)&gt;=10)*(VALUE('Paste Here'!E$2:E$2500)&lt;=17), ROW('Paste Here'!H$2:H$2500)-ROW('Paste Here'!E$2)+1),ROW(29:29))), "")</f>
        <v/>
      </c>
      <c r="D31" s="37" t="str" cm="1">
        <f t="array" ref="D31">IFERROR(INDEX('Paste Here'!A$2:A$2500,SMALL(IF((VALUE('Paste Here'!E$2:E$2500)&gt;=18), ROW('Paste Here'!H$2:H$2500)-ROW('Paste Here'!E$2)+1),ROW(29:29))), "")</f>
        <v/>
      </c>
      <c r="E31" s="35" t="str" cm="1">
        <f t="array" ref="E31">IFERROR(INDEX('Paste Here'!A$2:A$2500,SMALL(IF((VALUE('Paste Here'!G$2:G$2500)&gt;=5)*(VALUE('Paste Here'!G$2:G$2500)&lt;=9), ROW('Paste Here'!G$2:G$2500)-ROW('Paste Here'!G$2)+1),ROW(29:29))), "")</f>
        <v/>
      </c>
      <c r="F31" s="36" t="str" cm="1">
        <f t="array" ref="F31">IFERROR(INDEX('Paste Here'!A$2:A$2500,SMALL(IF((VALUE('Paste Here'!G$2:G$2500)&gt;=10)*(VALUE('Paste Here'!G$2:G$2500)&lt;=17), ROW('Paste Here'!H$2:H$2500)-ROW('Paste Here'!G$2)+1),ROW(29:29))), "")</f>
        <v/>
      </c>
      <c r="G31" s="99" t="str" cm="1">
        <f t="array" ref="G31">IFERROR(INDEX('Paste Here'!A$2:A$2500,SMALL(IF((VALUE('Paste Here'!G$2:G$2500)&gt;=18), ROW('Paste Here'!H$2:H$2500)-ROW('Paste Here'!G$2)+1),ROW(29:29))), "")</f>
        <v/>
      </c>
      <c r="H31" s="2"/>
      <c r="K31" s="12"/>
      <c r="L31" s="15"/>
      <c r="M31" s="12"/>
      <c r="N31" s="12"/>
      <c r="O31" s="12"/>
      <c r="P31" s="12"/>
      <c r="Q31" s="12"/>
      <c r="R31" s="15"/>
      <c r="S31" s="12"/>
      <c r="T31" s="12"/>
      <c r="U31" s="12"/>
      <c r="V31" s="12"/>
      <c r="W31" s="16"/>
      <c r="X31" s="11" t="s">
        <v>1</v>
      </c>
      <c r="Y31" s="7">
        <f>COUNTIFS('Paste Here'!C:C, "American Indian", 'Paste Here'!E:E, "&gt;=18")</f>
        <v>0</v>
      </c>
      <c r="Z31" s="7">
        <f>COUNTIFS('Paste Here'!C:C, "American Indian", 'Paste Here'!D:D, 6, 'Paste Here'!E:E, "&gt;=18")</f>
        <v>0</v>
      </c>
      <c r="AA31" s="7">
        <f>COUNTIFS('Paste Here'!$C:$C, "American Indian", 'Paste Here'!$D:$D, 7, 'Paste Here'!$E:$E, "&gt;=18")</f>
        <v>0</v>
      </c>
      <c r="AB31" s="7">
        <f>COUNTIFS('Paste Here'!$C:$C, "American Indian", 'Paste Here'!$D:$D, 8, 'Paste Here'!$E:$E, "&gt;=18")</f>
        <v>0</v>
      </c>
      <c r="AC31" s="2"/>
      <c r="AD31" s="11" t="s">
        <v>1</v>
      </c>
      <c r="AE31" s="7" cm="1">
        <f t="array" ref="AE31">SUMPRODUCT(('Paste Here'!$C2:$C5001 = "American Indian") * (VALUE('Paste Here'!$G2:$G5001) &gt;= 18))</f>
        <v>0</v>
      </c>
      <c r="AF31" s="7" cm="1">
        <f t="array" ref="AF31">SUMPRODUCT(('Paste Here'!$C2:$C5000 = "American Indian") * (VALUE('Paste Here'!$G2:$G5000) &gt;= 18)*('Paste Here'!$D$2:$D$5000="6"))</f>
        <v>0</v>
      </c>
      <c r="AG31" s="7" cm="1">
        <f t="array" ref="AG31">SUMPRODUCT(('Paste Here'!$C2:$C5000 = "American Indian") * (VALUE('Paste Here'!$G2:$G5000) &gt;= 18)*('Paste Here'!$D$2:$D$5000="7"))</f>
        <v>0</v>
      </c>
      <c r="AH31" s="7" cm="1">
        <f t="array" ref="AH31">SUMPRODUCT(('Paste Here'!$C2:$C5000 = "American Indian") * (VALUE('Paste Here'!$G2:$G5000) &gt;= 18)*('Paste Here'!$D$2:$D$5000="8"))</f>
        <v>0</v>
      </c>
      <c r="AI31" s="2"/>
    </row>
    <row r="32" spans="1:35">
      <c r="A32" s="2"/>
      <c r="B32" s="35" t="str" cm="1">
        <f t="array" ref="B32">IFERROR(INDEX('Paste Here'!A$2:A$2500,SMALL(IF((VALUE('Paste Here'!E$2:E$2500)&gt;=5)*(VALUE('Paste Here'!E$2:E$2500)&lt;=9), ROW('Paste Here'!E$2:E$2500)-ROW('Paste Here'!E$2)+1),ROW(30:30))), "")</f>
        <v/>
      </c>
      <c r="C32" s="36" t="str" cm="1">
        <f t="array" ref="C32">IFERROR(INDEX('Paste Here'!A$2:A$2500,SMALL(IF((VALUE('Paste Here'!E$2:E$2500)&gt;=10)*(VALUE('Paste Here'!E$2:E$2500)&lt;=17), ROW('Paste Here'!H$2:H$2500)-ROW('Paste Here'!E$2)+1),ROW(30:30))), "")</f>
        <v/>
      </c>
      <c r="D32" s="37" t="str" cm="1">
        <f t="array" ref="D32">IFERROR(INDEX('Paste Here'!A$2:A$2500,SMALL(IF((VALUE('Paste Here'!E$2:E$2500)&gt;=18), ROW('Paste Here'!H$2:H$2500)-ROW('Paste Here'!E$2)+1),ROW(30:30))), "")</f>
        <v/>
      </c>
      <c r="E32" s="35" t="str" cm="1">
        <f t="array" ref="E32">IFERROR(INDEX('Paste Here'!A$2:A$2500,SMALL(IF((VALUE('Paste Here'!G$2:G$2500)&gt;=5)*(VALUE('Paste Here'!G$2:G$2500)&lt;=9), ROW('Paste Here'!G$2:G$2500)-ROW('Paste Here'!G$2)+1),ROW(30:30))), "")</f>
        <v/>
      </c>
      <c r="F32" s="36" t="str" cm="1">
        <f t="array" ref="F32">IFERROR(INDEX('Paste Here'!A$2:A$2500,SMALL(IF((VALUE('Paste Here'!G$2:G$2500)&gt;=10)*(VALUE('Paste Here'!G$2:G$2500)&lt;=17), ROW('Paste Here'!H$2:H$2500)-ROW('Paste Here'!G$2)+1),ROW(30:30))), "")</f>
        <v/>
      </c>
      <c r="G32" s="99" t="str" cm="1">
        <f t="array" ref="G32">IFERROR(INDEX('Paste Here'!A$2:A$2500,SMALL(IF((VALUE('Paste Here'!G$2:G$2500)&gt;=18), ROW('Paste Here'!H$2:H$2500)-ROW('Paste Here'!G$2)+1),ROW(30:30))), "")</f>
        <v/>
      </c>
      <c r="H32" s="2"/>
      <c r="K32" s="12"/>
      <c r="L32" s="15"/>
      <c r="M32" s="12"/>
      <c r="N32" s="12"/>
      <c r="O32" s="12"/>
      <c r="P32" s="12"/>
      <c r="Q32" s="12"/>
      <c r="R32" s="15"/>
      <c r="S32" s="12"/>
      <c r="T32" s="12"/>
      <c r="U32" s="12"/>
      <c r="V32" s="12"/>
      <c r="W32" s="16"/>
      <c r="X32" s="11" t="s">
        <v>3</v>
      </c>
      <c r="Y32" s="7">
        <f>COUNTIFS('Paste Here'!C:C, "Asian", 'Paste Here'!E:E, "&gt;=18")</f>
        <v>0</v>
      </c>
      <c r="Z32" s="7">
        <f>COUNTIFS('Paste Here'!C:C, "Asian", 'Paste Here'!D:D, 6, 'Paste Here'!E:E, "&gt;=18")</f>
        <v>0</v>
      </c>
      <c r="AA32" s="7">
        <f>COUNTIFS('Paste Here'!$C:$C, "Asian", 'Paste Here'!$D:$D, 7, 'Paste Here'!$E:$E, "&gt;=18")</f>
        <v>0</v>
      </c>
      <c r="AB32" s="7">
        <f>COUNTIFS('Paste Here'!$C:$C, "Asian", 'Paste Here'!$D:$D, 8, 'Paste Here'!$E:$E, "&gt;=18")</f>
        <v>0</v>
      </c>
      <c r="AC32" s="2"/>
      <c r="AD32" s="11" t="s">
        <v>3</v>
      </c>
      <c r="AE32" s="7" cm="1">
        <f t="array" ref="AE32">SUMPRODUCT(('Paste Here'!$C2:$C5002 = "Asian") * (VALUE('Paste Here'!$G2:$G5002) &gt;= 18))</f>
        <v>0</v>
      </c>
      <c r="AF32" s="7" cm="1">
        <f t="array" ref="AF32">SUMPRODUCT(('Paste Here'!$C2:$C5000 = "Asian") * (VALUE('Paste Here'!$G2:$G5000) &gt;= 18)*('Paste Here'!$D$2:$D$5000="6"))</f>
        <v>0</v>
      </c>
      <c r="AG32" s="7" cm="1">
        <f t="array" ref="AG32">SUMPRODUCT(('Paste Here'!$C2:$C5000 = "Asian") * (VALUE('Paste Here'!$G2:$G5000) &gt;= 18)*('Paste Here'!$D$2:$D$5000="7"))</f>
        <v>0</v>
      </c>
      <c r="AH32" s="7" cm="1">
        <f t="array" ref="AH32">SUMPRODUCT(('Paste Here'!$C2:$C5000 = "Asian") * (VALUE('Paste Here'!$G2:$G5000) &gt;= 18)*('Paste Here'!$D$2:$D$5000="8"))</f>
        <v>0</v>
      </c>
      <c r="AI32" s="2"/>
    </row>
    <row r="33" spans="1:35">
      <c r="A33" s="2"/>
      <c r="B33" s="35" t="str" cm="1">
        <f t="array" ref="B33">IFERROR(INDEX('Paste Here'!A$2:A$2500,SMALL(IF((VALUE('Paste Here'!E$2:E$2500)&gt;=5)*(VALUE('Paste Here'!E$2:E$2500)&lt;=9), ROW('Paste Here'!E$2:E$2500)-ROW('Paste Here'!E$2)+1),ROW(31:31))), "")</f>
        <v/>
      </c>
      <c r="C33" s="36" t="str" cm="1">
        <f t="array" ref="C33">IFERROR(INDEX('Paste Here'!A$2:A$2500,SMALL(IF((VALUE('Paste Here'!E$2:E$2500)&gt;=10)*(VALUE('Paste Here'!E$2:E$2500)&lt;=17), ROW('Paste Here'!H$2:H$2500)-ROW('Paste Here'!E$2)+1),ROW(31:31))), "")</f>
        <v/>
      </c>
      <c r="D33" s="37" t="str" cm="1">
        <f t="array" ref="D33">IFERROR(INDEX('Paste Here'!A$2:A$2500,SMALL(IF((VALUE('Paste Here'!E$2:E$2500)&gt;=18), ROW('Paste Here'!H$2:H$2500)-ROW('Paste Here'!E$2)+1),ROW(31:31))), "")</f>
        <v/>
      </c>
      <c r="E33" s="35" t="str" cm="1">
        <f t="array" ref="E33">IFERROR(INDEX('Paste Here'!A$2:A$2500,SMALL(IF((VALUE('Paste Here'!G$2:G$2500)&gt;=5)*(VALUE('Paste Here'!G$2:G$2500)&lt;=9), ROW('Paste Here'!G$2:G$2500)-ROW('Paste Here'!G$2)+1),ROW(31:31))), "")</f>
        <v/>
      </c>
      <c r="F33" s="36" t="str" cm="1">
        <f t="array" ref="F33">IFERROR(INDEX('Paste Here'!A$2:A$2500,SMALL(IF((VALUE('Paste Here'!G$2:G$2500)&gt;=10)*(VALUE('Paste Here'!G$2:G$2500)&lt;=17), ROW('Paste Here'!H$2:H$2500)-ROW('Paste Here'!G$2)+1),ROW(31:31))), "")</f>
        <v/>
      </c>
      <c r="G33" s="99" t="str" cm="1">
        <f t="array" ref="G33">IFERROR(INDEX('Paste Here'!A$2:A$2500,SMALL(IF((VALUE('Paste Here'!G$2:G$2500)&gt;=18), ROW('Paste Here'!H$2:H$2500)-ROW('Paste Here'!G$2)+1),ROW(31:31))), "")</f>
        <v/>
      </c>
      <c r="H33" s="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6"/>
      <c r="X33" s="11" t="s">
        <v>0</v>
      </c>
      <c r="Y33" s="7">
        <f>COUNTIFS('Paste Here'!C:C, "Caucasian", 'Paste Here'!E:E, "&gt;=18")</f>
        <v>0</v>
      </c>
      <c r="Z33" s="7">
        <f>COUNTIFS('Paste Here'!C:C, "Caucasian", 'Paste Here'!D:D, 6, 'Paste Here'!E:E, "&gt;=18")</f>
        <v>0</v>
      </c>
      <c r="AA33" s="7">
        <f>COUNTIFS('Paste Here'!$C:$C, "Caucasian", 'Paste Here'!$D:$D, 7, 'Paste Here'!$E:$E, "&gt;=18")</f>
        <v>0</v>
      </c>
      <c r="AB33" s="7">
        <f>COUNTIFS('Paste Here'!$C:$C, "Caucasian", 'Paste Here'!$D:$D, 8, 'Paste Here'!$E:$E, "&gt;=18")</f>
        <v>0</v>
      </c>
      <c r="AC33" s="2"/>
      <c r="AD33" s="11" t="s">
        <v>0</v>
      </c>
      <c r="AE33" s="7" cm="1">
        <f t="array" ref="AE33">SUMPRODUCT(('Paste Here'!$C2:$C5003 = "Caucasian") * (VALUE('Paste Here'!$G2:$G5003) &gt;= 18))</f>
        <v>0</v>
      </c>
      <c r="AF33" s="7" cm="1">
        <f t="array" ref="AF33">SUMPRODUCT(('Paste Here'!$C2:$C5000 = "Caucasian") * (VALUE('Paste Here'!$G2:$G5000) &gt;= 18)*('Paste Here'!$D$2:$D$5000="6"))</f>
        <v>0</v>
      </c>
      <c r="AG33" s="7" cm="1">
        <f t="array" ref="AG33">SUMPRODUCT(('Paste Here'!$C2:$C5000 = "Caucasian") * (VALUE('Paste Here'!$G2:$G5000) &gt;= 18)*('Paste Here'!$D$2:$D$5000="7"))</f>
        <v>0</v>
      </c>
      <c r="AH33" s="7" cm="1">
        <f t="array" ref="AH33">SUMPRODUCT(('Paste Here'!$C2:$C5000 = "Caucasian") * (VALUE('Paste Here'!$G2:$G5000) &gt;= 18)*('Paste Here'!$D$2:$D$5000="8"))</f>
        <v>0</v>
      </c>
      <c r="AI33" s="2"/>
    </row>
    <row r="34" spans="1:35">
      <c r="A34" s="2"/>
      <c r="B34" s="35" t="str" cm="1">
        <f t="array" ref="B34">IFERROR(INDEX('Paste Here'!A$2:A$2500,SMALL(IF((VALUE('Paste Here'!E$2:E$2500)&gt;=5)*(VALUE('Paste Here'!E$2:E$2500)&lt;=9), ROW('Paste Here'!E$2:E$2500)-ROW('Paste Here'!E$2)+1),ROW(32:32))), "")</f>
        <v/>
      </c>
      <c r="C34" s="36" t="str" cm="1">
        <f t="array" ref="C34">IFERROR(INDEX('Paste Here'!A$2:A$2500,SMALL(IF((VALUE('Paste Here'!E$2:E$2500)&gt;=10)*(VALUE('Paste Here'!E$2:E$2500)&lt;=17), ROW('Paste Here'!H$2:H$2500)-ROW('Paste Here'!E$2)+1),ROW(32:32))), "")</f>
        <v/>
      </c>
      <c r="D34" s="37" t="str" cm="1">
        <f t="array" ref="D34">IFERROR(INDEX('Paste Here'!A$2:A$2500,SMALL(IF((VALUE('Paste Here'!E$2:E$2500)&gt;=18), ROW('Paste Here'!H$2:H$2500)-ROW('Paste Here'!E$2)+1),ROW(32:32))), "")</f>
        <v/>
      </c>
      <c r="E34" s="35" t="str" cm="1">
        <f t="array" ref="E34">IFERROR(INDEX('Paste Here'!A$2:A$2500,SMALL(IF((VALUE('Paste Here'!G$2:G$2500)&gt;=5)*(VALUE('Paste Here'!G$2:G$2500)&lt;=9), ROW('Paste Here'!G$2:G$2500)-ROW('Paste Here'!G$2)+1),ROW(32:32))), "")</f>
        <v/>
      </c>
      <c r="F34" s="36" t="str" cm="1">
        <f t="array" ref="F34">IFERROR(INDEX('Paste Here'!A$2:A$2500,SMALL(IF((VALUE('Paste Here'!G$2:G$2500)&gt;=10)*(VALUE('Paste Here'!G$2:G$2500)&lt;=17), ROW('Paste Here'!H$2:H$2500)-ROW('Paste Here'!G$2)+1),ROW(32:32))), "")</f>
        <v/>
      </c>
      <c r="G34" s="99" t="str" cm="1">
        <f t="array" ref="G34">IFERROR(INDEX('Paste Here'!A$2:A$2500,SMALL(IF((VALUE('Paste Here'!G$2:G$2500)&gt;=18), ROW('Paste Here'!H$2:H$2500)-ROW('Paste Here'!G$2)+1),ROW(32:32))), "")</f>
        <v/>
      </c>
      <c r="H34" s="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6"/>
      <c r="X34" s="11" t="s">
        <v>5</v>
      </c>
      <c r="Y34" s="7">
        <f>COUNTIFS('Paste Here'!C:C, "Hawaiian / PI", 'Paste Here'!E:E, "&gt;=18")</f>
        <v>0</v>
      </c>
      <c r="Z34" s="7">
        <f>COUNTIFS('Paste Here'!C:C, "Hawaiian / PI", 'Paste Here'!D:D, 6, 'Paste Here'!E:E, "&gt;=18")</f>
        <v>0</v>
      </c>
      <c r="AA34" s="7">
        <f>COUNTIFS('Paste Here'!$C:$C, "Hawaiian / PI", 'Paste Here'!$D:$D, 7, 'Paste Here'!$E:$E, "&gt;=18")</f>
        <v>0</v>
      </c>
      <c r="AB34" s="7">
        <f>COUNTIFS('Paste Here'!$C:$C, "Hawaiian / PI", 'Paste Here'!$D:$D, 8, 'Paste Here'!$E:$E, "&gt;=18")</f>
        <v>0</v>
      </c>
      <c r="AC34" s="2"/>
      <c r="AD34" s="11" t="s">
        <v>5</v>
      </c>
      <c r="AE34" s="7" cm="1">
        <f t="array" ref="AE34">SUMPRODUCT(('Paste Here'!$C2:$C5004 = "Hawaiian / PI") * (VALUE('Paste Here'!$G2:$G5004) &gt;= 18))</f>
        <v>0</v>
      </c>
      <c r="AF34" s="7" cm="1">
        <f t="array" ref="AF34">SUMPRODUCT(('Paste Here'!$C2:$C5000 = "Hawaiian / PI") * (VALUE('Paste Here'!$G2:$G5000) &gt;= 18)*('Paste Here'!$D$2:$D$5000="6"))</f>
        <v>0</v>
      </c>
      <c r="AG34" s="7" cm="1">
        <f t="array" ref="AG34">SUMPRODUCT(('Paste Here'!$C2:$C5000 = "Hawaiian / PI") * (VALUE('Paste Here'!$G2:$G5000) &gt;= 18)*('Paste Here'!$D$2:$D$5000="7"))</f>
        <v>0</v>
      </c>
      <c r="AH34" s="7" cm="1">
        <f t="array" ref="AH34">SUMPRODUCT(('Paste Here'!$C2:$C5000 = "Hawaiian / PI") * (VALUE('Paste Here'!$G2:$G5000) &gt;= 18)*('Paste Here'!$D$2:$D$5000="8"))</f>
        <v>0</v>
      </c>
      <c r="AI34" s="2"/>
    </row>
    <row r="35" spans="1:35" ht="15" customHeight="1">
      <c r="A35" s="2"/>
      <c r="B35" s="35" t="str" cm="1">
        <f t="array" ref="B35">IFERROR(INDEX('Paste Here'!A$2:A$2500,SMALL(IF((VALUE('Paste Here'!E$2:E$2500)&gt;=5)*(VALUE('Paste Here'!E$2:E$2500)&lt;=9), ROW('Paste Here'!E$2:E$2500)-ROW('Paste Here'!E$2)+1),ROW(33:33))), "")</f>
        <v/>
      </c>
      <c r="C35" s="36" t="str" cm="1">
        <f t="array" ref="C35">IFERROR(INDEX('Paste Here'!A$2:A$2500,SMALL(IF((VALUE('Paste Here'!E$2:E$2500)&gt;=10)*(VALUE('Paste Here'!E$2:E$2500)&lt;=17), ROW('Paste Here'!H$2:H$2500)-ROW('Paste Here'!E$2)+1),ROW(33:33))), "")</f>
        <v/>
      </c>
      <c r="D35" s="37" t="str" cm="1">
        <f t="array" ref="D35">IFERROR(INDEX('Paste Here'!A$2:A$2500,SMALL(IF((VALUE('Paste Here'!E$2:E$2500)&gt;=18), ROW('Paste Here'!H$2:H$2500)-ROW('Paste Here'!E$2)+1),ROW(33:33))), "")</f>
        <v/>
      </c>
      <c r="E35" s="35" t="str" cm="1">
        <f t="array" ref="E35">IFERROR(INDEX('Paste Here'!A$2:A$2500,SMALL(IF((VALUE('Paste Here'!G$2:G$2500)&gt;=5)*(VALUE('Paste Here'!G$2:G$2500)&lt;=9), ROW('Paste Here'!G$2:G$2500)-ROW('Paste Here'!G$2)+1),ROW(33:33))), "")</f>
        <v/>
      </c>
      <c r="F35" s="36" t="str" cm="1">
        <f t="array" ref="F35">IFERROR(INDEX('Paste Here'!A$2:A$2500,SMALL(IF((VALUE('Paste Here'!G$2:G$2500)&gt;=10)*(VALUE('Paste Here'!G$2:G$2500)&lt;=17), ROW('Paste Here'!H$2:H$2500)-ROW('Paste Here'!G$2)+1),ROW(33:33))), "")</f>
        <v/>
      </c>
      <c r="G35" s="99" t="str" cm="1">
        <f t="array" ref="G35">IFERROR(INDEX('Paste Here'!A$2:A$2500,SMALL(IF((VALUE('Paste Here'!G$2:G$2500)&gt;=18), ROW('Paste Here'!H$2:H$2500)-ROW('Paste Here'!G$2)+1),ROW(33:33))), "")</f>
        <v/>
      </c>
      <c r="H35" s="2"/>
      <c r="K35" s="12"/>
      <c r="L35" s="13"/>
      <c r="M35" s="14"/>
      <c r="N35" s="14"/>
      <c r="O35" s="14"/>
      <c r="P35" s="14"/>
      <c r="Q35" s="12"/>
      <c r="R35" s="13"/>
      <c r="S35" s="14"/>
      <c r="T35" s="14"/>
      <c r="U35" s="14"/>
      <c r="V35" s="14"/>
      <c r="W35" s="16"/>
      <c r="X35" s="11" t="s">
        <v>4</v>
      </c>
      <c r="Y35" s="7">
        <f>COUNTIFS('Paste Here'!C:C, "Hispanic", 'Paste Here'!E:E, "&gt;=18")</f>
        <v>0</v>
      </c>
      <c r="Z35" s="7">
        <f>COUNTIFS('Paste Here'!C:C, "Hispanic", 'Paste Here'!D:D, 6, 'Paste Here'!E:E, "&gt;=18")</f>
        <v>0</v>
      </c>
      <c r="AA35" s="7">
        <f>COUNTIFS('Paste Here'!$C:$C, "Hispanic", 'Paste Here'!$D:$D, 7, 'Paste Here'!$E:$E, "&gt;=18")</f>
        <v>0</v>
      </c>
      <c r="AB35" s="7">
        <f>COUNTIFS('Paste Here'!$C:$C, "Hispanic", 'Paste Here'!$D:$D, 8, 'Paste Here'!$E:$E, "&gt;=18")</f>
        <v>0</v>
      </c>
      <c r="AC35" s="2"/>
      <c r="AD35" s="11" t="s">
        <v>4</v>
      </c>
      <c r="AE35" s="7" cm="1">
        <f t="array" ref="AE35">SUMPRODUCT(('Paste Here'!$C2:$C5005 = "Hispanic") * (ISNUMBER(VALUE('Paste Here'!$G2:$G5005))) * (VALUE('Paste Here'!$G2:$G5005) &gt;= 18))</f>
        <v>0</v>
      </c>
      <c r="AF35" s="7" cm="1">
        <f t="array" ref="AF35">SUMPRODUCT(('Paste Here'!$C2:$C5000 = "Hispanic") * (VALUE('Paste Here'!$G2:$G5000) &gt;= 18)*('Paste Here'!$D$2:$D$5000="6"))</f>
        <v>0</v>
      </c>
      <c r="AG35" s="7" cm="1">
        <f t="array" ref="AG35">SUMPRODUCT(('Paste Here'!$C2:$C5000 = "Hispanic") * (VALUE('Paste Here'!$G2:$G5000) &gt;= 18)*('Paste Here'!$D$2:$D$5000="7"))</f>
        <v>0</v>
      </c>
      <c r="AH35" s="7" cm="1">
        <f t="array" ref="AH35">SUMPRODUCT(('Paste Here'!$C2:$C5000 = "Hispanic") * (VALUE('Paste Here'!$G2:$G5000) &gt;= 18)*('Paste Here'!$D$2:$D$5000="8"))</f>
        <v>0</v>
      </c>
      <c r="AI35" s="2"/>
    </row>
    <row r="36" spans="1:35">
      <c r="A36" s="2"/>
      <c r="B36" s="35" t="str" cm="1">
        <f t="array" ref="B36">IFERROR(INDEX('Paste Here'!A$2:A$2500,SMALL(IF((VALUE('Paste Here'!E$2:E$2500)&gt;=5)*(VALUE('Paste Here'!E$2:E$2500)&lt;=9), ROW('Paste Here'!E$2:E$2500)-ROW('Paste Here'!E$2)+1),ROW(34:34))), "")</f>
        <v/>
      </c>
      <c r="C36" s="36" t="str" cm="1">
        <f t="array" ref="C36">IFERROR(INDEX('Paste Here'!A$2:A$2500,SMALL(IF((VALUE('Paste Here'!E$2:E$2500)&gt;=10)*(VALUE('Paste Here'!E$2:E$2500)&lt;=17), ROW('Paste Here'!H$2:H$2500)-ROW('Paste Here'!E$2)+1),ROW(34:34))), "")</f>
        <v/>
      </c>
      <c r="D36" s="37" t="str" cm="1">
        <f t="array" ref="D36">IFERROR(INDEX('Paste Here'!A$2:A$2500,SMALL(IF((VALUE('Paste Here'!E$2:E$2500)&gt;=18), ROW('Paste Here'!H$2:H$2500)-ROW('Paste Here'!E$2)+1),ROW(34:34))), "")</f>
        <v/>
      </c>
      <c r="E36" s="35" t="str" cm="1">
        <f t="array" ref="E36">IFERROR(INDEX('Paste Here'!A$2:A$2500,SMALL(IF((VALUE('Paste Here'!G$2:G$2500)&gt;=5)*(VALUE('Paste Here'!G$2:G$2500)&lt;=9), ROW('Paste Here'!G$2:G$2500)-ROW('Paste Here'!G$2)+1),ROW(34:34))), "")</f>
        <v/>
      </c>
      <c r="F36" s="36" t="str" cm="1">
        <f t="array" ref="F36">IFERROR(INDEX('Paste Here'!A$2:A$2500,SMALL(IF((VALUE('Paste Here'!G$2:G$2500)&gt;=10)*(VALUE('Paste Here'!G$2:G$2500)&lt;=17), ROW('Paste Here'!H$2:H$2500)-ROW('Paste Here'!G$2)+1),ROW(34:34))), "")</f>
        <v/>
      </c>
      <c r="G36" s="99" t="str" cm="1">
        <f t="array" ref="G36">IFERROR(INDEX('Paste Here'!A$2:A$2500,SMALL(IF((VALUE('Paste Here'!G$2:G$2500)&gt;=18), ROW('Paste Here'!H$2:H$2500)-ROW('Paste Here'!G$2)+1),ROW(34:34))), "")</f>
        <v/>
      </c>
      <c r="H36" s="2"/>
      <c r="K36" s="12"/>
      <c r="L36" s="15"/>
      <c r="M36" s="12"/>
      <c r="N36" s="12"/>
      <c r="O36" s="12"/>
      <c r="P36" s="12"/>
      <c r="Q36" s="12"/>
      <c r="R36" s="15"/>
      <c r="S36" s="12"/>
      <c r="T36" s="12"/>
      <c r="U36" s="12"/>
      <c r="V36" s="12"/>
      <c r="W36" s="16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>
      <c r="A37" s="2"/>
      <c r="B37" s="35" t="str" cm="1">
        <f t="array" ref="B37">IFERROR(INDEX('Paste Here'!A$2:A$2500,SMALL(IF((VALUE('Paste Here'!E$2:E$2500)&gt;=5)*(VALUE('Paste Here'!E$2:E$2500)&lt;=9), ROW('Paste Here'!E$2:E$2500)-ROW('Paste Here'!E$2)+1),ROW(35:35))), "")</f>
        <v/>
      </c>
      <c r="C37" s="36" t="str" cm="1">
        <f t="array" ref="C37">IFERROR(INDEX('Paste Here'!A$2:A$2500,SMALL(IF((VALUE('Paste Here'!E$2:E$2500)&gt;=10)*(VALUE('Paste Here'!E$2:E$2500)&lt;=17), ROW('Paste Here'!H$2:H$2500)-ROW('Paste Here'!E$2)+1),ROW(35:35))), "")</f>
        <v/>
      </c>
      <c r="D37" s="37" t="str" cm="1">
        <f t="array" ref="D37">IFERROR(INDEX('Paste Here'!A$2:A$2500,SMALL(IF((VALUE('Paste Here'!E$2:E$2500)&gt;=18), ROW('Paste Here'!H$2:H$2500)-ROW('Paste Here'!E$2)+1),ROW(35:35))), "")</f>
        <v/>
      </c>
      <c r="E37" s="35" t="str" cm="1">
        <f t="array" ref="E37">IFERROR(INDEX('Paste Here'!A$2:A$2500,SMALL(IF((VALUE('Paste Here'!G$2:G$2500)&gt;=5)*(VALUE('Paste Here'!G$2:G$2500)&lt;=9), ROW('Paste Here'!G$2:G$2500)-ROW('Paste Here'!G$2)+1),ROW(35:35))), "")</f>
        <v/>
      </c>
      <c r="F37" s="36" t="str" cm="1">
        <f t="array" ref="F37">IFERROR(INDEX('Paste Here'!A$2:A$2500,SMALL(IF((VALUE('Paste Here'!G$2:G$2500)&gt;=10)*(VALUE('Paste Here'!G$2:G$2500)&lt;=17), ROW('Paste Here'!H$2:H$2500)-ROW('Paste Here'!G$2)+1),ROW(35:35))), "")</f>
        <v/>
      </c>
      <c r="G37" s="99" t="str" cm="1">
        <f t="array" ref="G37">IFERROR(INDEX('Paste Here'!A$2:A$2500,SMALL(IF((VALUE('Paste Here'!G$2:G$2500)&gt;=18), ROW('Paste Here'!H$2:H$2500)-ROW('Paste Here'!G$2)+1),ROW(35:35))), "")</f>
        <v/>
      </c>
      <c r="H37" s="2"/>
      <c r="K37" s="12"/>
      <c r="L37" s="15"/>
      <c r="M37" s="12"/>
      <c r="N37" s="12"/>
      <c r="O37" s="12"/>
      <c r="P37" s="12"/>
      <c r="Q37" s="12"/>
      <c r="R37" s="15"/>
      <c r="S37" s="12"/>
      <c r="T37" s="12"/>
      <c r="U37" s="12"/>
      <c r="V37" s="12"/>
      <c r="W37" s="12"/>
    </row>
    <row r="38" spans="1:35">
      <c r="A38" s="2"/>
      <c r="B38" s="35" t="str" cm="1">
        <f t="array" ref="B38">IFERROR(INDEX('Paste Here'!A$2:A$2500,SMALL(IF((VALUE('Paste Here'!E$2:E$2500)&gt;=5)*(VALUE('Paste Here'!E$2:E$2500)&lt;=9), ROW('Paste Here'!E$2:E$2500)-ROW('Paste Here'!E$2)+1),ROW(36:36))), "")</f>
        <v/>
      </c>
      <c r="C38" s="36" t="str" cm="1">
        <f t="array" ref="C38">IFERROR(INDEX('Paste Here'!A$2:A$2500,SMALL(IF((VALUE('Paste Here'!E$2:E$2500)&gt;=10)*(VALUE('Paste Here'!E$2:E$2500)&lt;=17), ROW('Paste Here'!H$2:H$2500)-ROW('Paste Here'!E$2)+1),ROW(36:36))), "")</f>
        <v/>
      </c>
      <c r="D38" s="37" t="str" cm="1">
        <f t="array" ref="D38">IFERROR(INDEX('Paste Here'!A$2:A$2500,SMALL(IF((VALUE('Paste Here'!E$2:E$2500)&gt;=18), ROW('Paste Here'!H$2:H$2500)-ROW('Paste Here'!E$2)+1),ROW(36:36))), "")</f>
        <v/>
      </c>
      <c r="E38" s="35" t="str" cm="1">
        <f t="array" ref="E38">IFERROR(INDEX('Paste Here'!A$2:A$2500,SMALL(IF((VALUE('Paste Here'!G$2:G$2500)&gt;=5)*(VALUE('Paste Here'!G$2:G$2500)&lt;=9), ROW('Paste Here'!G$2:G$2500)-ROW('Paste Here'!G$2)+1),ROW(36:36))), "")</f>
        <v/>
      </c>
      <c r="F38" s="36" t="str" cm="1">
        <f t="array" ref="F38">IFERROR(INDEX('Paste Here'!A$2:A$2500,SMALL(IF((VALUE('Paste Here'!G$2:G$2500)&gt;=10)*(VALUE('Paste Here'!G$2:G$2500)&lt;=17), ROW('Paste Here'!H$2:H$2500)-ROW('Paste Here'!G$2)+1),ROW(36:36))), "")</f>
        <v/>
      </c>
      <c r="G38" s="99" t="str" cm="1">
        <f t="array" ref="G38">IFERROR(INDEX('Paste Here'!A$2:A$2500,SMALL(IF((VALUE('Paste Here'!G$2:G$2500)&gt;=18), ROW('Paste Here'!H$2:H$2500)-ROW('Paste Here'!G$2)+1),ROW(36:36))), "")</f>
        <v/>
      </c>
      <c r="H38" s="2"/>
      <c r="K38" s="12"/>
      <c r="L38" s="15"/>
      <c r="M38" s="12"/>
      <c r="N38" s="12"/>
      <c r="O38" s="12"/>
      <c r="P38" s="12"/>
      <c r="Q38" s="12"/>
      <c r="R38" s="15"/>
      <c r="S38" s="12"/>
      <c r="T38" s="12"/>
      <c r="U38" s="12"/>
      <c r="V38" s="12"/>
      <c r="W38" s="12"/>
    </row>
    <row r="39" spans="1:35">
      <c r="A39" s="2"/>
      <c r="B39" s="35" t="str" cm="1">
        <f t="array" ref="B39">IFERROR(INDEX('Paste Here'!A$2:A$2500,SMALL(IF((VALUE('Paste Here'!E$2:E$2500)&gt;=5)*(VALUE('Paste Here'!E$2:E$2500)&lt;=9), ROW('Paste Here'!E$2:E$2500)-ROW('Paste Here'!E$2)+1),ROW(37:37))), "")</f>
        <v/>
      </c>
      <c r="C39" s="36" t="str" cm="1">
        <f t="array" ref="C39">IFERROR(INDEX('Paste Here'!A$2:A$2500,SMALL(IF((VALUE('Paste Here'!E$2:E$2500)&gt;=10)*(VALUE('Paste Here'!E$2:E$2500)&lt;=17), ROW('Paste Here'!H$2:H$2500)-ROW('Paste Here'!E$2)+1),ROW(37:37))), "")</f>
        <v/>
      </c>
      <c r="D39" s="37" t="str" cm="1">
        <f t="array" ref="D39">IFERROR(INDEX('Paste Here'!A$2:A$2500,SMALL(IF((VALUE('Paste Here'!E$2:E$2500)&gt;=18), ROW('Paste Here'!H$2:H$2500)-ROW('Paste Here'!E$2)+1),ROW(37:37))), "")</f>
        <v/>
      </c>
      <c r="E39" s="35" t="str" cm="1">
        <f t="array" ref="E39">IFERROR(INDEX('Paste Here'!A$2:A$2500,SMALL(IF((VALUE('Paste Here'!G$2:G$2500)&gt;=5)*(VALUE('Paste Here'!G$2:G$2500)&lt;=9), ROW('Paste Here'!G$2:G$2500)-ROW('Paste Here'!G$2)+1),ROW(37:37))), "")</f>
        <v/>
      </c>
      <c r="F39" s="36" t="str" cm="1">
        <f t="array" ref="F39">IFERROR(INDEX('Paste Here'!A$2:A$2500,SMALL(IF((VALUE('Paste Here'!G$2:G$2500)&gt;=10)*(VALUE('Paste Here'!G$2:G$2500)&lt;=17), ROW('Paste Here'!H$2:H$2500)-ROW('Paste Here'!G$2)+1),ROW(37:37))), "")</f>
        <v/>
      </c>
      <c r="G39" s="99" t="str" cm="1">
        <f t="array" ref="G39">IFERROR(INDEX('Paste Here'!A$2:A$2500,SMALL(IF((VALUE('Paste Here'!G$2:G$2500)&gt;=18), ROW('Paste Here'!H$2:H$2500)-ROW('Paste Here'!G$2)+1),ROW(37:37))), "")</f>
        <v/>
      </c>
      <c r="H39" s="2"/>
      <c r="K39" s="12"/>
      <c r="L39" s="15"/>
      <c r="M39" s="12"/>
      <c r="N39" s="12"/>
      <c r="O39" s="12"/>
      <c r="P39" s="12"/>
      <c r="Q39" s="12"/>
      <c r="R39" s="15"/>
      <c r="S39" s="12"/>
      <c r="T39" s="12"/>
      <c r="U39" s="12"/>
      <c r="V39" s="12"/>
      <c r="W39" s="12"/>
    </row>
    <row r="40" spans="1:35">
      <c r="A40" s="2"/>
      <c r="B40" s="35" t="str" cm="1">
        <f t="array" ref="B40">IFERROR(INDEX('Paste Here'!A$2:A$2500,SMALL(IF((VALUE('Paste Here'!E$2:E$2500)&gt;=5)*(VALUE('Paste Here'!E$2:E$2500)&lt;=9), ROW('Paste Here'!E$2:E$2500)-ROW('Paste Here'!E$2)+1),ROW(38:38))), "")</f>
        <v/>
      </c>
      <c r="C40" s="36" t="str" cm="1">
        <f t="array" ref="C40">IFERROR(INDEX('Paste Here'!A$2:A$2500,SMALL(IF((VALUE('Paste Here'!E$2:E$2500)&gt;=10)*(VALUE('Paste Here'!E$2:E$2500)&lt;=17), ROW('Paste Here'!H$2:H$2500)-ROW('Paste Here'!E$2)+1),ROW(38:38))), "")</f>
        <v/>
      </c>
      <c r="D40" s="37" t="str" cm="1">
        <f t="array" ref="D40">IFERROR(INDEX('Paste Here'!A$2:A$2500,SMALL(IF((VALUE('Paste Here'!E$2:E$2500)&gt;=18), ROW('Paste Here'!H$2:H$2500)-ROW('Paste Here'!E$2)+1),ROW(38:38))), "")</f>
        <v/>
      </c>
      <c r="E40" s="35" t="str" cm="1">
        <f t="array" ref="E40">IFERROR(INDEX('Paste Here'!A$2:A$2500,SMALL(IF((VALUE('Paste Here'!G$2:G$2500)&gt;=5)*(VALUE('Paste Here'!G$2:G$2500)&lt;=9), ROW('Paste Here'!G$2:G$2500)-ROW('Paste Here'!G$2)+1),ROW(38:38))), "")</f>
        <v/>
      </c>
      <c r="F40" s="36" t="str" cm="1">
        <f t="array" ref="F40">IFERROR(INDEX('Paste Here'!A$2:A$2500,SMALL(IF((VALUE('Paste Here'!G$2:G$2500)&gt;=10)*(VALUE('Paste Here'!G$2:G$2500)&lt;=17), ROW('Paste Here'!H$2:H$2500)-ROW('Paste Here'!G$2)+1),ROW(38:38))), "")</f>
        <v/>
      </c>
      <c r="G40" s="99" t="str" cm="1">
        <f t="array" ref="G40">IFERROR(INDEX('Paste Here'!A$2:A$2500,SMALL(IF((VALUE('Paste Here'!G$2:G$2500)&gt;=18), ROW('Paste Here'!H$2:H$2500)-ROW('Paste Here'!G$2)+1),ROW(38:38))), "")</f>
        <v/>
      </c>
      <c r="H40" s="2"/>
      <c r="K40" s="12"/>
      <c r="L40" s="15"/>
      <c r="M40" s="12"/>
      <c r="N40" s="12"/>
      <c r="O40" s="12"/>
      <c r="P40" s="12"/>
      <c r="Q40" s="12"/>
      <c r="R40" s="15"/>
      <c r="S40" s="12"/>
      <c r="T40" s="12"/>
      <c r="U40" s="12"/>
      <c r="V40" s="12"/>
      <c r="W40" s="12"/>
    </row>
    <row r="41" spans="1:35">
      <c r="A41" s="2"/>
      <c r="B41" s="35" t="str" cm="1">
        <f t="array" ref="B41">IFERROR(INDEX('Paste Here'!A$2:A$2500,SMALL(IF((VALUE('Paste Here'!E$2:E$2500)&gt;=5)*(VALUE('Paste Here'!E$2:E$2500)&lt;=9), ROW('Paste Here'!E$2:E$2500)-ROW('Paste Here'!E$2)+1),ROW(39:39))), "")</f>
        <v/>
      </c>
      <c r="C41" s="36" t="str" cm="1">
        <f t="array" ref="C41">IFERROR(INDEX('Paste Here'!A$2:A$2500,SMALL(IF((VALUE('Paste Here'!E$2:E$2500)&gt;=10)*(VALUE('Paste Here'!E$2:E$2500)&lt;=17), ROW('Paste Here'!H$2:H$2500)-ROW('Paste Here'!E$2)+1),ROW(39:39))), "")</f>
        <v/>
      </c>
      <c r="D41" s="37" t="str" cm="1">
        <f t="array" ref="D41">IFERROR(INDEX('Paste Here'!A$2:A$2500,SMALL(IF((VALUE('Paste Here'!E$2:E$2500)&gt;=18), ROW('Paste Here'!H$2:H$2500)-ROW('Paste Here'!E$2)+1),ROW(39:39))), "")</f>
        <v/>
      </c>
      <c r="E41" s="35" t="str" cm="1">
        <f t="array" ref="E41">IFERROR(INDEX('Paste Here'!A$2:A$2500,SMALL(IF((VALUE('Paste Here'!G$2:G$2500)&gt;=5)*(VALUE('Paste Here'!G$2:G$2500)&lt;=9), ROW('Paste Here'!G$2:G$2500)-ROW('Paste Here'!G$2)+1),ROW(39:39))), "")</f>
        <v/>
      </c>
      <c r="F41" s="36" t="str" cm="1">
        <f t="array" ref="F41">IFERROR(INDEX('Paste Here'!A$2:A$2500,SMALL(IF((VALUE('Paste Here'!G$2:G$2500)&gt;=10)*(VALUE('Paste Here'!G$2:G$2500)&lt;=17), ROW('Paste Here'!H$2:H$2500)-ROW('Paste Here'!G$2)+1),ROW(39:39))), "")</f>
        <v/>
      </c>
      <c r="G41" s="99" t="str" cm="1">
        <f t="array" ref="G41">IFERROR(INDEX('Paste Here'!A$2:A$2500,SMALL(IF((VALUE('Paste Here'!G$2:G$2500)&gt;=18), ROW('Paste Here'!H$2:H$2500)-ROW('Paste Here'!G$2)+1),ROW(39:39))), "")</f>
        <v/>
      </c>
      <c r="H41" s="2"/>
      <c r="K41" s="12"/>
      <c r="L41" s="15"/>
      <c r="M41" s="12"/>
      <c r="N41" s="12"/>
      <c r="O41" s="12"/>
      <c r="P41" s="12"/>
      <c r="Q41" s="12"/>
      <c r="R41" s="15"/>
      <c r="S41" s="12"/>
      <c r="T41" s="12"/>
      <c r="U41" s="12"/>
      <c r="V41" s="12"/>
      <c r="W41" s="12"/>
    </row>
    <row r="42" spans="1:35">
      <c r="A42" s="2"/>
      <c r="B42" s="35" t="str" cm="1">
        <f t="array" ref="B42">IFERROR(INDEX('Paste Here'!A$2:A$2500,SMALL(IF((VALUE('Paste Here'!E$2:E$2500)&gt;=5)*(VALUE('Paste Here'!E$2:E$2500)&lt;=9), ROW('Paste Here'!E$2:E$2500)-ROW('Paste Here'!E$2)+1),ROW(40:40))), "")</f>
        <v/>
      </c>
      <c r="C42" s="36" t="str" cm="1">
        <f t="array" ref="C42">IFERROR(INDEX('Paste Here'!A$2:A$2500,SMALL(IF((VALUE('Paste Here'!E$2:E$2500)&gt;=10)*(VALUE('Paste Here'!E$2:E$2500)&lt;=17), ROW('Paste Here'!H$2:H$2500)-ROW('Paste Here'!E$2)+1),ROW(40:40))), "")</f>
        <v/>
      </c>
      <c r="D42" s="37" t="str" cm="1">
        <f t="array" ref="D42">IFERROR(INDEX('Paste Here'!A$2:A$2500,SMALL(IF((VALUE('Paste Here'!E$2:E$2500)&gt;=18), ROW('Paste Here'!H$2:H$2500)-ROW('Paste Here'!E$2)+1),ROW(40:40))), "")</f>
        <v/>
      </c>
      <c r="E42" s="35" t="str" cm="1">
        <f t="array" ref="E42">IFERROR(INDEX('Paste Here'!A$2:A$2500,SMALL(IF((VALUE('Paste Here'!G$2:G$2500)&gt;=5)*(VALUE('Paste Here'!G$2:G$2500)&lt;=9), ROW('Paste Here'!G$2:G$2500)-ROW('Paste Here'!G$2)+1),ROW(40:40))), "")</f>
        <v/>
      </c>
      <c r="F42" s="36" t="str" cm="1">
        <f t="array" ref="F42">IFERROR(INDEX('Paste Here'!A$2:A$2500,SMALL(IF((VALUE('Paste Here'!G$2:G$2500)&gt;=10)*(VALUE('Paste Here'!G$2:G$2500)&lt;=17), ROW('Paste Here'!H$2:H$2500)-ROW('Paste Here'!G$2)+1),ROW(40:40))), "")</f>
        <v/>
      </c>
      <c r="G42" s="99" t="str" cm="1">
        <f t="array" ref="G42">IFERROR(INDEX('Paste Here'!A$2:A$2500,SMALL(IF((VALUE('Paste Here'!G$2:G$2500)&gt;=18), ROW('Paste Here'!H$2:H$2500)-ROW('Paste Here'!G$2)+1),ROW(40:40))), "")</f>
        <v/>
      </c>
      <c r="H42" s="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35">
      <c r="A43" s="2"/>
      <c r="B43" s="35" t="str" cm="1">
        <f t="array" ref="B43">IFERROR(INDEX('Paste Here'!A$2:A$2500,SMALL(IF((VALUE('Paste Here'!E$2:E$2500)&gt;=5)*(VALUE('Paste Here'!E$2:E$2500)&lt;=9), ROW('Paste Here'!E$2:E$2500)-ROW('Paste Here'!E$2)+1),ROW(41:41))), "")</f>
        <v/>
      </c>
      <c r="C43" s="36" t="str" cm="1">
        <f t="array" ref="C43">IFERROR(INDEX('Paste Here'!A$2:A$2500,SMALL(IF((VALUE('Paste Here'!E$2:E$2500)&gt;=10)*(VALUE('Paste Here'!E$2:E$2500)&lt;=17), ROW('Paste Here'!H$2:H$2500)-ROW('Paste Here'!E$2)+1),ROW(41:41))), "")</f>
        <v/>
      </c>
      <c r="D43" s="37" t="str" cm="1">
        <f t="array" ref="D43">IFERROR(INDEX('Paste Here'!A$2:A$2500,SMALL(IF((VALUE('Paste Here'!E$2:E$2500)&gt;=18), ROW('Paste Here'!H$2:H$2500)-ROW('Paste Here'!E$2)+1),ROW(41:41))), "")</f>
        <v/>
      </c>
      <c r="E43" s="35" t="str" cm="1">
        <f t="array" ref="E43">IFERROR(INDEX('Paste Here'!A$2:A$2500,SMALL(IF((VALUE('Paste Here'!G$2:G$2500)&gt;=5)*(VALUE('Paste Here'!G$2:G$2500)&lt;=9), ROW('Paste Here'!G$2:G$2500)-ROW('Paste Here'!G$2)+1),ROW(41:41))), "")</f>
        <v/>
      </c>
      <c r="F43" s="36" t="str" cm="1">
        <f t="array" ref="F43">IFERROR(INDEX('Paste Here'!A$2:A$2500,SMALL(IF((VALUE('Paste Here'!G$2:G$2500)&gt;=10)*(VALUE('Paste Here'!G$2:G$2500)&lt;=17), ROW('Paste Here'!H$2:H$2500)-ROW('Paste Here'!G$2)+1),ROW(41:41))), "")</f>
        <v/>
      </c>
      <c r="G43" s="99" t="str" cm="1">
        <f t="array" ref="G43">IFERROR(INDEX('Paste Here'!A$2:A$2500,SMALL(IF((VALUE('Paste Here'!G$2:G$2500)&gt;=18), ROW('Paste Here'!H$2:H$2500)-ROW('Paste Here'!G$2)+1),ROW(41:41))), "")</f>
        <v/>
      </c>
      <c r="H43" s="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35" ht="15" customHeight="1">
      <c r="A44" s="2"/>
      <c r="B44" s="35" t="str" cm="1">
        <f t="array" ref="B44">IFERROR(INDEX('Paste Here'!A$2:A$2500,SMALL(IF((VALUE('Paste Here'!E$2:E$2500)&gt;=5)*(VALUE('Paste Here'!E$2:E$2500)&lt;=9), ROW('Paste Here'!E$2:E$2500)-ROW('Paste Here'!E$2)+1),ROW(42:42))), "")</f>
        <v/>
      </c>
      <c r="C44" s="36" t="str" cm="1">
        <f t="array" ref="C44">IFERROR(INDEX('Paste Here'!A$2:A$2500,SMALL(IF((VALUE('Paste Here'!E$2:E$2500)&gt;=10)*(VALUE('Paste Here'!E$2:E$2500)&lt;=17), ROW('Paste Here'!H$2:H$2500)-ROW('Paste Here'!E$2)+1),ROW(42:42))), "")</f>
        <v/>
      </c>
      <c r="D44" s="37" t="str" cm="1">
        <f t="array" ref="D44">IFERROR(INDEX('Paste Here'!A$2:A$2500,SMALL(IF((VALUE('Paste Here'!E$2:E$2500)&gt;=18), ROW('Paste Here'!H$2:H$2500)-ROW('Paste Here'!E$2)+1),ROW(42:42))), "")</f>
        <v/>
      </c>
      <c r="E44" s="35" t="str" cm="1">
        <f t="array" ref="E44">IFERROR(INDEX('Paste Here'!A$2:A$2500,SMALL(IF((VALUE('Paste Here'!G$2:G$2500)&gt;=5)*(VALUE('Paste Here'!G$2:G$2500)&lt;=9), ROW('Paste Here'!G$2:G$2500)-ROW('Paste Here'!G$2)+1),ROW(42:42))), "")</f>
        <v/>
      </c>
      <c r="F44" s="36" t="str" cm="1">
        <f t="array" ref="F44">IFERROR(INDEX('Paste Here'!A$2:A$2500,SMALL(IF((VALUE('Paste Here'!G$2:G$2500)&gt;=10)*(VALUE('Paste Here'!G$2:G$2500)&lt;=17), ROW('Paste Here'!H$2:H$2500)-ROW('Paste Here'!G$2)+1),ROW(42:42))), "")</f>
        <v/>
      </c>
      <c r="G44" s="99" t="str" cm="1">
        <f t="array" ref="G44">IFERROR(INDEX('Paste Here'!A$2:A$2500,SMALL(IF((VALUE('Paste Here'!G$2:G$2500)&gt;=18), ROW('Paste Here'!H$2:H$2500)-ROW('Paste Here'!G$2)+1),ROW(42:42))), "")</f>
        <v/>
      </c>
      <c r="H44" s="2"/>
      <c r="K44" s="12"/>
      <c r="L44" s="13"/>
      <c r="M44" s="14"/>
      <c r="N44" s="14"/>
      <c r="O44" s="14"/>
      <c r="P44" s="14"/>
      <c r="Q44" s="12"/>
      <c r="R44" s="13"/>
      <c r="S44" s="14"/>
      <c r="T44" s="14"/>
      <c r="U44" s="14"/>
      <c r="V44" s="14"/>
      <c r="W44" s="12"/>
    </row>
    <row r="45" spans="1:35">
      <c r="A45" s="2"/>
      <c r="B45" s="35" t="str" cm="1">
        <f t="array" ref="B45">IFERROR(INDEX('Paste Here'!A$2:A$2500,SMALL(IF((VALUE('Paste Here'!E$2:E$2500)&gt;=5)*(VALUE('Paste Here'!E$2:E$2500)&lt;=9), ROW('Paste Here'!E$2:E$2500)-ROW('Paste Here'!E$2)+1),ROW(43:43))), "")</f>
        <v/>
      </c>
      <c r="C45" s="36" t="str" cm="1">
        <f t="array" ref="C45">IFERROR(INDEX('Paste Here'!A$2:A$2500,SMALL(IF((VALUE('Paste Here'!E$2:E$2500)&gt;=10)*(VALUE('Paste Here'!E$2:E$2500)&lt;=17), ROW('Paste Here'!H$2:H$2500)-ROW('Paste Here'!E$2)+1),ROW(43:43))), "")</f>
        <v/>
      </c>
      <c r="D45" s="37" t="str" cm="1">
        <f t="array" ref="D45">IFERROR(INDEX('Paste Here'!A$2:A$2500,SMALL(IF((VALUE('Paste Here'!E$2:E$2500)&gt;=18), ROW('Paste Here'!H$2:H$2500)-ROW('Paste Here'!E$2)+1),ROW(43:43))), "")</f>
        <v/>
      </c>
      <c r="E45" s="35" t="str" cm="1">
        <f t="array" ref="E45">IFERROR(INDEX('Paste Here'!A$2:A$2500,SMALL(IF((VALUE('Paste Here'!G$2:G$2500)&gt;=5)*(VALUE('Paste Here'!G$2:G$2500)&lt;=9), ROW('Paste Here'!G$2:G$2500)-ROW('Paste Here'!G$2)+1),ROW(43:43))), "")</f>
        <v/>
      </c>
      <c r="F45" s="36" t="str" cm="1">
        <f t="array" ref="F45">IFERROR(INDEX('Paste Here'!A$2:A$2500,SMALL(IF((VALUE('Paste Here'!G$2:G$2500)&gt;=10)*(VALUE('Paste Here'!G$2:G$2500)&lt;=17), ROW('Paste Here'!H$2:H$2500)-ROW('Paste Here'!G$2)+1),ROW(43:43))), "")</f>
        <v/>
      </c>
      <c r="G45" s="99" t="str" cm="1">
        <f t="array" ref="G45">IFERROR(INDEX('Paste Here'!A$2:A$2500,SMALL(IF((VALUE('Paste Here'!G$2:G$2500)&gt;=18), ROW('Paste Here'!H$2:H$2500)-ROW('Paste Here'!G$2)+1),ROW(43:43))), "")</f>
        <v/>
      </c>
      <c r="H45" s="2"/>
      <c r="K45" s="12"/>
      <c r="L45" s="15"/>
      <c r="M45" s="12"/>
      <c r="N45" s="12"/>
      <c r="O45" s="12"/>
      <c r="P45" s="12"/>
      <c r="Q45" s="12"/>
      <c r="R45" s="15"/>
      <c r="S45" s="12"/>
      <c r="T45" s="12"/>
      <c r="U45" s="12"/>
      <c r="V45" s="12"/>
      <c r="W45" s="12"/>
    </row>
    <row r="46" spans="1:35">
      <c r="A46" s="2"/>
      <c r="B46" s="35" t="str" cm="1">
        <f t="array" ref="B46">IFERROR(INDEX('Paste Here'!A$2:A$2500,SMALL(IF((VALUE('Paste Here'!E$2:E$2500)&gt;=5)*(VALUE('Paste Here'!E$2:E$2500)&lt;=9), ROW('Paste Here'!E$2:E$2500)-ROW('Paste Here'!E$2)+1),ROW(44:44))), "")</f>
        <v/>
      </c>
      <c r="C46" s="36" t="str" cm="1">
        <f t="array" ref="C46">IFERROR(INDEX('Paste Here'!A$2:A$2500,SMALL(IF((VALUE('Paste Here'!E$2:E$2500)&gt;=10)*(VALUE('Paste Here'!E$2:E$2500)&lt;=17), ROW('Paste Here'!H$2:H$2500)-ROW('Paste Here'!E$2)+1),ROW(44:44))), "")</f>
        <v/>
      </c>
      <c r="D46" s="37" t="str" cm="1">
        <f t="array" ref="D46">IFERROR(INDEX('Paste Here'!A$2:A$2500,SMALL(IF((VALUE('Paste Here'!E$2:E$2500)&gt;=18), ROW('Paste Here'!H$2:H$2500)-ROW('Paste Here'!E$2)+1),ROW(44:44))), "")</f>
        <v/>
      </c>
      <c r="E46" s="35" t="str" cm="1">
        <f t="array" ref="E46">IFERROR(INDEX('Paste Here'!A$2:A$2500,SMALL(IF((VALUE('Paste Here'!G$2:G$2500)&gt;=5)*(VALUE('Paste Here'!G$2:G$2500)&lt;=9), ROW('Paste Here'!G$2:G$2500)-ROW('Paste Here'!G$2)+1),ROW(44:44))), "")</f>
        <v/>
      </c>
      <c r="F46" s="36" t="str" cm="1">
        <f t="array" ref="F46">IFERROR(INDEX('Paste Here'!A$2:A$2500,SMALL(IF((VALUE('Paste Here'!G$2:G$2500)&gt;=10)*(VALUE('Paste Here'!G$2:G$2500)&lt;=17), ROW('Paste Here'!H$2:H$2500)-ROW('Paste Here'!G$2)+1),ROW(44:44))), "")</f>
        <v/>
      </c>
      <c r="G46" s="99" t="str" cm="1">
        <f t="array" ref="G46">IFERROR(INDEX('Paste Here'!A$2:A$2500,SMALL(IF((VALUE('Paste Here'!G$2:G$2500)&gt;=18), ROW('Paste Here'!H$2:H$2500)-ROW('Paste Here'!G$2)+1),ROW(44:44))), "")</f>
        <v/>
      </c>
      <c r="H46" s="2"/>
      <c r="K46" s="12"/>
      <c r="L46" s="15"/>
      <c r="M46" s="12"/>
      <c r="N46" s="12"/>
      <c r="O46" s="12"/>
      <c r="P46" s="12"/>
      <c r="Q46" s="12"/>
      <c r="R46" s="15"/>
      <c r="S46" s="12"/>
      <c r="T46" s="12"/>
      <c r="U46" s="12"/>
      <c r="V46" s="12"/>
      <c r="W46" s="12"/>
    </row>
    <row r="47" spans="1:35">
      <c r="A47" s="2"/>
      <c r="B47" s="35" t="str" cm="1">
        <f t="array" ref="B47">IFERROR(INDEX('Paste Here'!A$2:A$2500,SMALL(IF((VALUE('Paste Here'!E$2:E$2500)&gt;=5)*(VALUE('Paste Here'!E$2:E$2500)&lt;=9), ROW('Paste Here'!E$2:E$2500)-ROW('Paste Here'!E$2)+1),ROW(45:45))), "")</f>
        <v/>
      </c>
      <c r="C47" s="36" t="str" cm="1">
        <f t="array" ref="C47">IFERROR(INDEX('Paste Here'!A$2:A$2500,SMALL(IF((VALUE('Paste Here'!E$2:E$2500)&gt;=10)*(VALUE('Paste Here'!E$2:E$2500)&lt;=17), ROW('Paste Here'!H$2:H$2500)-ROW('Paste Here'!E$2)+1),ROW(45:45))), "")</f>
        <v/>
      </c>
      <c r="D47" s="37" t="str" cm="1">
        <f t="array" ref="D47">IFERROR(INDEX('Paste Here'!A$2:A$2500,SMALL(IF((VALUE('Paste Here'!E$2:E$2500)&gt;=18), ROW('Paste Here'!H$2:H$2500)-ROW('Paste Here'!E$2)+1),ROW(45:45))), "")</f>
        <v/>
      </c>
      <c r="E47" s="35" t="str" cm="1">
        <f t="array" ref="E47">IFERROR(INDEX('Paste Here'!A$2:A$2500,SMALL(IF((VALUE('Paste Here'!G$2:G$2500)&gt;=5)*(VALUE('Paste Here'!G$2:G$2500)&lt;=9), ROW('Paste Here'!G$2:G$2500)-ROW('Paste Here'!G$2)+1),ROW(45:45))), "")</f>
        <v/>
      </c>
      <c r="F47" s="36" t="str" cm="1">
        <f t="array" ref="F47">IFERROR(INDEX('Paste Here'!A$2:A$2500,SMALL(IF((VALUE('Paste Here'!G$2:G$2500)&gt;=10)*(VALUE('Paste Here'!G$2:G$2500)&lt;=17), ROW('Paste Here'!H$2:H$2500)-ROW('Paste Here'!G$2)+1),ROW(45:45))), "")</f>
        <v/>
      </c>
      <c r="G47" s="99" t="str" cm="1">
        <f t="array" ref="G47">IFERROR(INDEX('Paste Here'!A$2:A$2500,SMALL(IF((VALUE('Paste Here'!G$2:G$2500)&gt;=18), ROW('Paste Here'!H$2:H$2500)-ROW('Paste Here'!G$2)+1),ROW(45:45))), "")</f>
        <v/>
      </c>
      <c r="H47" s="2"/>
      <c r="K47" s="12"/>
      <c r="L47" s="15"/>
      <c r="M47" s="12"/>
      <c r="N47" s="12"/>
      <c r="O47" s="12"/>
      <c r="P47" s="12"/>
      <c r="Q47" s="12"/>
      <c r="R47" s="15"/>
      <c r="S47" s="12"/>
      <c r="T47" s="12"/>
      <c r="U47" s="12"/>
      <c r="V47" s="12"/>
      <c r="W47" s="12"/>
    </row>
    <row r="48" spans="1:35">
      <c r="A48" s="2"/>
      <c r="B48" s="35" t="str" cm="1">
        <f t="array" ref="B48">IFERROR(INDEX('Paste Here'!A$2:A$2500,SMALL(IF((VALUE('Paste Here'!E$2:E$2500)&gt;=5)*(VALUE('Paste Here'!E$2:E$2500)&lt;=9), ROW('Paste Here'!E$2:E$2500)-ROW('Paste Here'!E$2)+1),ROW(46:46))), "")</f>
        <v/>
      </c>
      <c r="C48" s="36" t="str" cm="1">
        <f t="array" ref="C48">IFERROR(INDEX('Paste Here'!A$2:A$2500,SMALL(IF((VALUE('Paste Here'!E$2:E$2500)&gt;=10)*(VALUE('Paste Here'!E$2:E$2500)&lt;=17), ROW('Paste Here'!H$2:H$2500)-ROW('Paste Here'!E$2)+1),ROW(46:46))), "")</f>
        <v/>
      </c>
      <c r="D48" s="37" t="str" cm="1">
        <f t="array" ref="D48">IFERROR(INDEX('Paste Here'!A$2:A$2500,SMALL(IF((VALUE('Paste Here'!E$2:E$2500)&gt;=18), ROW('Paste Here'!H$2:H$2500)-ROW('Paste Here'!E$2)+1),ROW(46:46))), "")</f>
        <v/>
      </c>
      <c r="E48" s="35" t="str" cm="1">
        <f t="array" ref="E48">IFERROR(INDEX('Paste Here'!A$2:A$2500,SMALL(IF((VALUE('Paste Here'!G$2:G$2500)&gt;=5)*(VALUE('Paste Here'!G$2:G$2500)&lt;=9), ROW('Paste Here'!G$2:G$2500)-ROW('Paste Here'!G$2)+1),ROW(46:46))), "")</f>
        <v/>
      </c>
      <c r="F48" s="36" t="str" cm="1">
        <f t="array" ref="F48">IFERROR(INDEX('Paste Here'!A$2:A$2500,SMALL(IF((VALUE('Paste Here'!G$2:G$2500)&gt;=10)*(VALUE('Paste Here'!G$2:G$2500)&lt;=17), ROW('Paste Here'!H$2:H$2500)-ROW('Paste Here'!G$2)+1),ROW(46:46))), "")</f>
        <v/>
      </c>
      <c r="G48" s="99" t="str" cm="1">
        <f t="array" ref="G48">IFERROR(INDEX('Paste Here'!A$2:A$2500,SMALL(IF((VALUE('Paste Here'!G$2:G$2500)&gt;=18), ROW('Paste Here'!H$2:H$2500)-ROW('Paste Here'!G$2)+1),ROW(46:46))), "")</f>
        <v/>
      </c>
      <c r="H48" s="2"/>
      <c r="K48" s="12"/>
      <c r="L48" s="15"/>
      <c r="M48" s="12"/>
      <c r="N48" s="12"/>
      <c r="O48" s="12"/>
      <c r="P48" s="12"/>
      <c r="Q48" s="12"/>
      <c r="R48" s="15"/>
      <c r="S48" s="12"/>
      <c r="T48" s="12"/>
      <c r="U48" s="12"/>
      <c r="V48" s="12"/>
      <c r="W48" s="12"/>
    </row>
    <row r="49" spans="1:23">
      <c r="A49" s="2"/>
      <c r="B49" s="35" t="str" cm="1">
        <f t="array" ref="B49">IFERROR(INDEX('Paste Here'!A$2:A$2500,SMALL(IF((VALUE('Paste Here'!E$2:E$2500)&gt;=5)*(VALUE('Paste Here'!E$2:E$2500)&lt;=9), ROW('Paste Here'!E$2:E$2500)-ROW('Paste Here'!E$2)+1),ROW(47:47))), "")</f>
        <v/>
      </c>
      <c r="C49" s="36" t="str" cm="1">
        <f t="array" ref="C49">IFERROR(INDEX('Paste Here'!A$2:A$2500,SMALL(IF((VALUE('Paste Here'!E$2:E$2500)&gt;=10)*(VALUE('Paste Here'!E$2:E$2500)&lt;=17), ROW('Paste Here'!H$2:H$2500)-ROW('Paste Here'!E$2)+1),ROW(47:47))), "")</f>
        <v/>
      </c>
      <c r="D49" s="37" t="str" cm="1">
        <f t="array" ref="D49">IFERROR(INDEX('Paste Here'!A$2:A$2500,SMALL(IF((VALUE('Paste Here'!E$2:E$2500)&gt;=18), ROW('Paste Here'!H$2:H$2500)-ROW('Paste Here'!E$2)+1),ROW(47:47))), "")</f>
        <v/>
      </c>
      <c r="E49" s="35" t="str" cm="1">
        <f t="array" ref="E49">IFERROR(INDEX('Paste Here'!A$2:A$2500,SMALL(IF((VALUE('Paste Here'!G$2:G$2500)&gt;=5)*(VALUE('Paste Here'!G$2:G$2500)&lt;=9), ROW('Paste Here'!G$2:G$2500)-ROW('Paste Here'!G$2)+1),ROW(47:47))), "")</f>
        <v/>
      </c>
      <c r="F49" s="36" t="str" cm="1">
        <f t="array" ref="F49">IFERROR(INDEX('Paste Here'!A$2:A$2500,SMALL(IF((VALUE('Paste Here'!G$2:G$2500)&gt;=10)*(VALUE('Paste Here'!G$2:G$2500)&lt;=17), ROW('Paste Here'!H$2:H$2500)-ROW('Paste Here'!G$2)+1),ROW(47:47))), "")</f>
        <v/>
      </c>
      <c r="G49" s="99" t="str" cm="1">
        <f t="array" ref="G49">IFERROR(INDEX('Paste Here'!A$2:A$2500,SMALL(IF((VALUE('Paste Here'!G$2:G$2500)&gt;=18), ROW('Paste Here'!H$2:H$2500)-ROW('Paste Here'!G$2)+1),ROW(47:47))), "")</f>
        <v/>
      </c>
      <c r="H49" s="2"/>
      <c r="K49" s="12"/>
      <c r="L49" s="15"/>
      <c r="M49" s="12"/>
      <c r="N49" s="12"/>
      <c r="O49" s="12"/>
      <c r="P49" s="12"/>
      <c r="Q49" s="12"/>
      <c r="R49" s="15"/>
      <c r="S49" s="12"/>
      <c r="T49" s="12"/>
      <c r="U49" s="12"/>
      <c r="V49" s="12"/>
      <c r="W49" s="12"/>
    </row>
    <row r="50" spans="1:23">
      <c r="A50" s="2"/>
      <c r="B50" s="35" t="str" cm="1">
        <f t="array" ref="B50">IFERROR(INDEX('Paste Here'!A$2:A$2500,SMALL(IF((VALUE('Paste Here'!E$2:E$2500)&gt;=5)*(VALUE('Paste Here'!E$2:E$2500)&lt;=9), ROW('Paste Here'!E$2:E$2500)-ROW('Paste Here'!E$2)+1),ROW(48:48))), "")</f>
        <v/>
      </c>
      <c r="C50" s="36" t="str" cm="1">
        <f t="array" ref="C50">IFERROR(INDEX('Paste Here'!A$2:A$2500,SMALL(IF((VALUE('Paste Here'!E$2:E$2500)&gt;=10)*(VALUE('Paste Here'!E$2:E$2500)&lt;=17), ROW('Paste Here'!H$2:H$2500)-ROW('Paste Here'!E$2)+1),ROW(48:48))), "")</f>
        <v/>
      </c>
      <c r="D50" s="37" t="str" cm="1">
        <f t="array" ref="D50">IFERROR(INDEX('Paste Here'!A$2:A$2500,SMALL(IF((VALUE('Paste Here'!E$2:E$2500)&gt;=18), ROW('Paste Here'!H$2:H$2500)-ROW('Paste Here'!E$2)+1),ROW(48:48))), "")</f>
        <v/>
      </c>
      <c r="E50" s="35" t="str" cm="1">
        <f t="array" ref="E50">IFERROR(INDEX('Paste Here'!A$2:A$2500,SMALL(IF((VALUE('Paste Here'!G$2:G$2500)&gt;=5)*(VALUE('Paste Here'!G$2:G$2500)&lt;=9), ROW('Paste Here'!G$2:G$2500)-ROW('Paste Here'!G$2)+1),ROW(48:48))), "")</f>
        <v/>
      </c>
      <c r="F50" s="36" t="str" cm="1">
        <f t="array" ref="F50">IFERROR(INDEX('Paste Here'!A$2:A$2500,SMALL(IF((VALUE('Paste Here'!G$2:G$2500)&gt;=10)*(VALUE('Paste Here'!G$2:G$2500)&lt;=17), ROW('Paste Here'!H$2:H$2500)-ROW('Paste Here'!G$2)+1),ROW(48:48))), "")</f>
        <v/>
      </c>
      <c r="G50" s="99" t="str" cm="1">
        <f t="array" ref="G50">IFERROR(INDEX('Paste Here'!A$2:A$2500,SMALL(IF((VALUE('Paste Here'!G$2:G$2500)&gt;=18), ROW('Paste Here'!H$2:H$2500)-ROW('Paste Here'!G$2)+1),ROW(48:48))), "")</f>
        <v/>
      </c>
      <c r="H50" s="2"/>
      <c r="K50" s="12"/>
      <c r="L50" s="15"/>
      <c r="M50" s="12"/>
      <c r="N50" s="12"/>
      <c r="O50" s="12"/>
      <c r="P50" s="12"/>
      <c r="Q50" s="12"/>
      <c r="R50" s="15"/>
      <c r="S50" s="12"/>
      <c r="T50" s="12"/>
      <c r="U50" s="12"/>
      <c r="V50" s="12"/>
      <c r="W50" s="12"/>
    </row>
    <row r="51" spans="1:23">
      <c r="A51" s="2"/>
      <c r="B51" s="35" t="str" cm="1">
        <f t="array" ref="B51">IFERROR(INDEX('Paste Here'!A$2:A$2500,SMALL(IF((VALUE('Paste Here'!E$2:E$2500)&gt;=5)*(VALUE('Paste Here'!E$2:E$2500)&lt;=9), ROW('Paste Here'!E$2:E$2500)-ROW('Paste Here'!E$2)+1),ROW(49:49))), "")</f>
        <v/>
      </c>
      <c r="C51" s="36" t="str" cm="1">
        <f t="array" ref="C51">IFERROR(INDEX('Paste Here'!A$2:A$2500,SMALL(IF((VALUE('Paste Here'!E$2:E$2500)&gt;=10)*(VALUE('Paste Here'!E$2:E$2500)&lt;=17), ROW('Paste Here'!H$2:H$2500)-ROW('Paste Here'!E$2)+1),ROW(49:49))), "")</f>
        <v/>
      </c>
      <c r="D51" s="37" t="str" cm="1">
        <f t="array" ref="D51">IFERROR(INDEX('Paste Here'!A$2:A$2500,SMALL(IF((VALUE('Paste Here'!E$2:E$2500)&gt;=18), ROW('Paste Here'!H$2:H$2500)-ROW('Paste Here'!E$2)+1),ROW(49:49))), "")</f>
        <v/>
      </c>
      <c r="E51" s="35" t="str" cm="1">
        <f t="array" ref="E51">IFERROR(INDEX('Paste Here'!A$2:A$2500,SMALL(IF((VALUE('Paste Here'!G$2:G$2500)&gt;=5)*(VALUE('Paste Here'!G$2:G$2500)&lt;=9), ROW('Paste Here'!G$2:G$2500)-ROW('Paste Here'!G$2)+1),ROW(49:49))), "")</f>
        <v/>
      </c>
      <c r="F51" s="36" t="str" cm="1">
        <f t="array" ref="F51">IFERROR(INDEX('Paste Here'!A$2:A$2500,SMALL(IF((VALUE('Paste Here'!G$2:G$2500)&gt;=10)*(VALUE('Paste Here'!G$2:G$2500)&lt;=17), ROW('Paste Here'!H$2:H$2500)-ROW('Paste Here'!G$2)+1),ROW(49:49))), "")</f>
        <v/>
      </c>
      <c r="G51" s="99" t="str" cm="1">
        <f t="array" ref="G51">IFERROR(INDEX('Paste Here'!A$2:A$2500,SMALL(IF((VALUE('Paste Here'!G$2:G$2500)&gt;=18), ROW('Paste Here'!H$2:H$2500)-ROW('Paste Here'!G$2)+1),ROW(49:49))), "")</f>
        <v/>
      </c>
      <c r="H51" s="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>
      <c r="A52" s="2"/>
      <c r="B52" s="35" t="str" cm="1">
        <f t="array" ref="B52">IFERROR(INDEX('Paste Here'!A$2:A$2500,SMALL(IF((VALUE('Paste Here'!E$2:E$2500)&gt;=5)*(VALUE('Paste Here'!E$2:E$2500)&lt;=9), ROW('Paste Here'!E$2:E$2500)-ROW('Paste Here'!E$2)+1),ROW(50:50))), "")</f>
        <v/>
      </c>
      <c r="C52" s="36" t="str" cm="1">
        <f t="array" ref="C52">IFERROR(INDEX('Paste Here'!A$2:A$2500,SMALL(IF((VALUE('Paste Here'!E$2:E$2500)&gt;=10)*(VALUE('Paste Here'!E$2:E$2500)&lt;=17), ROW('Paste Here'!H$2:H$2500)-ROW('Paste Here'!E$2)+1),ROW(50:50))), "")</f>
        <v/>
      </c>
      <c r="D52" s="37" t="str" cm="1">
        <f t="array" ref="D52">IFERROR(INDEX('Paste Here'!A$2:A$2500,SMALL(IF((VALUE('Paste Here'!E$2:E$2500)&gt;=18), ROW('Paste Here'!H$2:H$2500)-ROW('Paste Here'!E$2)+1),ROW(50:50))), "")</f>
        <v/>
      </c>
      <c r="E52" s="35" t="str" cm="1">
        <f t="array" ref="E52">IFERROR(INDEX('Paste Here'!A$2:A$2500,SMALL(IF((VALUE('Paste Here'!G$2:G$2500)&gt;=5)*(VALUE('Paste Here'!G$2:G$2500)&lt;=9), ROW('Paste Here'!G$2:G$2500)-ROW('Paste Here'!G$2)+1),ROW(50:50))), "")</f>
        <v/>
      </c>
      <c r="F52" s="36" t="str" cm="1">
        <f t="array" ref="F52">IFERROR(INDEX('Paste Here'!A$2:A$2500,SMALL(IF((VALUE('Paste Here'!G$2:G$2500)&gt;=10)*(VALUE('Paste Here'!G$2:G$2500)&lt;=17), ROW('Paste Here'!H$2:H$2500)-ROW('Paste Here'!G$2)+1),ROW(50:50))), "")</f>
        <v/>
      </c>
      <c r="G52" s="99" t="str" cm="1">
        <f t="array" ref="G52">IFERROR(INDEX('Paste Here'!A$2:A$2500,SMALL(IF((VALUE('Paste Here'!G$2:G$2500)&gt;=18), ROW('Paste Here'!H$2:H$2500)-ROW('Paste Here'!G$2)+1),ROW(50:50))), "")</f>
        <v/>
      </c>
      <c r="H52" s="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ht="15" customHeight="1">
      <c r="A53" s="2"/>
      <c r="B53" s="35" t="str" cm="1">
        <f t="array" ref="B53">IFERROR(INDEX('Paste Here'!A$2:A$2500,SMALL(IF((VALUE('Paste Here'!E$2:E$2500)&gt;=5)*(VALUE('Paste Here'!E$2:E$2500)&lt;=9), ROW('Paste Here'!E$2:E$2500)-ROW('Paste Here'!E$2)+1),ROW(51:51))), "")</f>
        <v/>
      </c>
      <c r="C53" s="36" t="str" cm="1">
        <f t="array" ref="C53">IFERROR(INDEX('Paste Here'!A$2:A$2500,SMALL(IF((VALUE('Paste Here'!E$2:E$2500)&gt;=10)*(VALUE('Paste Here'!E$2:E$2500)&lt;=17), ROW('Paste Here'!H$2:H$2500)-ROW('Paste Here'!E$2)+1),ROW(51:51))), "")</f>
        <v/>
      </c>
      <c r="D53" s="37" t="str" cm="1">
        <f t="array" ref="D53">IFERROR(INDEX('Paste Here'!A$2:A$2500,SMALL(IF((VALUE('Paste Here'!E$2:E$2500)&gt;=18), ROW('Paste Here'!H$2:H$2500)-ROW('Paste Here'!E$2)+1),ROW(51:51))), "")</f>
        <v/>
      </c>
      <c r="E53" s="35" t="str" cm="1">
        <f t="array" ref="E53">IFERROR(INDEX('Paste Here'!A$2:A$2500,SMALL(IF((VALUE('Paste Here'!G$2:G$2500)&gt;=5)*(VALUE('Paste Here'!G$2:G$2500)&lt;=9), ROW('Paste Here'!G$2:G$2500)-ROW('Paste Here'!G$2)+1),ROW(51:51))), "")</f>
        <v/>
      </c>
      <c r="F53" s="36" t="str" cm="1">
        <f t="array" ref="F53">IFERROR(INDEX('Paste Here'!A$2:A$2500,SMALL(IF((VALUE('Paste Here'!G$2:G$2500)&gt;=10)*(VALUE('Paste Here'!G$2:G$2500)&lt;=17), ROW('Paste Here'!H$2:H$2500)-ROW('Paste Here'!G$2)+1),ROW(51:51))), "")</f>
        <v/>
      </c>
      <c r="G53" s="99" t="str" cm="1">
        <f t="array" ref="G53">IFERROR(INDEX('Paste Here'!A$2:A$2500,SMALL(IF((VALUE('Paste Here'!G$2:G$2500)&gt;=18), ROW('Paste Here'!H$2:H$2500)-ROW('Paste Here'!G$2)+1),ROW(51:51))), "")</f>
        <v/>
      </c>
      <c r="H53" s="2"/>
      <c r="K53" s="12"/>
      <c r="L53" s="13"/>
      <c r="M53" s="14"/>
      <c r="N53" s="14"/>
      <c r="O53" s="14"/>
      <c r="P53" s="14"/>
      <c r="Q53" s="12"/>
      <c r="R53" s="13"/>
      <c r="S53" s="14"/>
      <c r="T53" s="14"/>
      <c r="U53" s="14"/>
      <c r="V53" s="14"/>
      <c r="W53" s="12"/>
    </row>
    <row r="54" spans="1:23">
      <c r="A54" s="2"/>
      <c r="B54" s="35" t="str" cm="1">
        <f t="array" ref="B54">IFERROR(INDEX('Paste Here'!A$2:A$2500,SMALL(IF((VALUE('Paste Here'!E$2:E$2500)&gt;=5)*(VALUE('Paste Here'!E$2:E$2500)&lt;=9), ROW('Paste Here'!E$2:E$2500)-ROW('Paste Here'!E$2)+1),ROW(52:52))), "")</f>
        <v/>
      </c>
      <c r="C54" s="36" t="str" cm="1">
        <f t="array" ref="C54">IFERROR(INDEX('Paste Here'!A$2:A$2500,SMALL(IF((VALUE('Paste Here'!E$2:E$2500)&gt;=10)*(VALUE('Paste Here'!E$2:E$2500)&lt;=17), ROW('Paste Here'!H$2:H$2500)-ROW('Paste Here'!E$2)+1),ROW(52:52))), "")</f>
        <v/>
      </c>
      <c r="D54" s="37" t="str" cm="1">
        <f t="array" ref="D54">IFERROR(INDEX('Paste Here'!A$2:A$2500,SMALL(IF((VALUE('Paste Here'!E$2:E$2500)&gt;=18), ROW('Paste Here'!H$2:H$2500)-ROW('Paste Here'!E$2)+1),ROW(52:52))), "")</f>
        <v/>
      </c>
      <c r="E54" s="35" t="str" cm="1">
        <f t="array" ref="E54">IFERROR(INDEX('Paste Here'!A$2:A$2500,SMALL(IF((VALUE('Paste Here'!G$2:G$2500)&gt;=5)*(VALUE('Paste Here'!G$2:G$2500)&lt;=9), ROW('Paste Here'!G$2:G$2500)-ROW('Paste Here'!G$2)+1),ROW(52:52))), "")</f>
        <v/>
      </c>
      <c r="F54" s="36" t="str" cm="1">
        <f t="array" ref="F54">IFERROR(INDEX('Paste Here'!A$2:A$2500,SMALL(IF((VALUE('Paste Here'!G$2:G$2500)&gt;=10)*(VALUE('Paste Here'!G$2:G$2500)&lt;=17), ROW('Paste Here'!H$2:H$2500)-ROW('Paste Here'!G$2)+1),ROW(52:52))), "")</f>
        <v/>
      </c>
      <c r="G54" s="99" t="str" cm="1">
        <f t="array" ref="G54">IFERROR(INDEX('Paste Here'!A$2:A$2500,SMALL(IF((VALUE('Paste Here'!G$2:G$2500)&gt;=18), ROW('Paste Here'!H$2:H$2500)-ROW('Paste Here'!G$2)+1),ROW(52:52))), "")</f>
        <v/>
      </c>
      <c r="H54" s="2"/>
      <c r="K54" s="12"/>
      <c r="L54" s="15"/>
      <c r="M54" s="12"/>
      <c r="N54" s="12"/>
      <c r="O54" s="12"/>
      <c r="P54" s="12"/>
      <c r="Q54" s="12"/>
      <c r="R54" s="15"/>
      <c r="S54" s="12"/>
      <c r="T54" s="12"/>
      <c r="U54" s="12"/>
      <c r="V54" s="12"/>
      <c r="W54" s="12"/>
    </row>
    <row r="55" spans="1:23">
      <c r="A55" s="2"/>
      <c r="B55" s="35" t="str" cm="1">
        <f t="array" ref="B55">IFERROR(INDEX('Paste Here'!A$2:A$2500,SMALL(IF((VALUE('Paste Here'!E$2:E$2500)&gt;=5)*(VALUE('Paste Here'!E$2:E$2500)&lt;=9), ROW('Paste Here'!E$2:E$2500)-ROW('Paste Here'!E$2)+1),ROW(53:53))), "")</f>
        <v/>
      </c>
      <c r="C55" s="36" t="str" cm="1">
        <f t="array" ref="C55">IFERROR(INDEX('Paste Here'!A$2:A$2500,SMALL(IF((VALUE('Paste Here'!E$2:E$2500)&gt;=10)*(VALUE('Paste Here'!E$2:E$2500)&lt;=17), ROW('Paste Here'!H$2:H$2500)-ROW('Paste Here'!E$2)+1),ROW(53:53))), "")</f>
        <v/>
      </c>
      <c r="D55" s="37" t="str" cm="1">
        <f t="array" ref="D55">IFERROR(INDEX('Paste Here'!A$2:A$2500,SMALL(IF((VALUE('Paste Here'!E$2:E$2500)&gt;=18), ROW('Paste Here'!H$2:H$2500)-ROW('Paste Here'!E$2)+1),ROW(53:53))), "")</f>
        <v/>
      </c>
      <c r="E55" s="35" t="str" cm="1">
        <f t="array" ref="E55">IFERROR(INDEX('Paste Here'!A$2:A$2500,SMALL(IF((VALUE('Paste Here'!G$2:G$2500)&gt;=5)*(VALUE('Paste Here'!G$2:G$2500)&lt;=9), ROW('Paste Here'!G$2:G$2500)-ROW('Paste Here'!G$2)+1),ROW(53:53))), "")</f>
        <v/>
      </c>
      <c r="F55" s="36" t="str" cm="1">
        <f t="array" ref="F55">IFERROR(INDEX('Paste Here'!A$2:A$2500,SMALL(IF((VALUE('Paste Here'!G$2:G$2500)&gt;=10)*(VALUE('Paste Here'!G$2:G$2500)&lt;=17), ROW('Paste Here'!H$2:H$2500)-ROW('Paste Here'!G$2)+1),ROW(53:53))), "")</f>
        <v/>
      </c>
      <c r="G55" s="99" t="str" cm="1">
        <f t="array" ref="G55">IFERROR(INDEX('Paste Here'!A$2:A$2500,SMALL(IF((VALUE('Paste Here'!G$2:G$2500)&gt;=18), ROW('Paste Here'!H$2:H$2500)-ROW('Paste Here'!G$2)+1),ROW(53:53))), "")</f>
        <v/>
      </c>
      <c r="H55" s="2"/>
      <c r="K55" s="12"/>
      <c r="L55" s="15"/>
      <c r="M55" s="12"/>
      <c r="N55" s="12"/>
      <c r="O55" s="12"/>
      <c r="P55" s="12"/>
      <c r="Q55" s="12"/>
      <c r="R55" s="15"/>
      <c r="S55" s="12"/>
      <c r="T55" s="12"/>
      <c r="U55" s="12"/>
      <c r="V55" s="12"/>
      <c r="W55" s="12"/>
    </row>
    <row r="56" spans="1:23">
      <c r="A56" s="2"/>
      <c r="B56" s="35" t="str" cm="1">
        <f t="array" ref="B56">IFERROR(INDEX('Paste Here'!A$2:A$2500,SMALL(IF((VALUE('Paste Here'!E$2:E$2500)&gt;=5)*(VALUE('Paste Here'!E$2:E$2500)&lt;=9), ROW('Paste Here'!E$2:E$2500)-ROW('Paste Here'!E$2)+1),ROW(54:54))), "")</f>
        <v/>
      </c>
      <c r="C56" s="36" t="str" cm="1">
        <f t="array" ref="C56">IFERROR(INDEX('Paste Here'!A$2:A$2500,SMALL(IF((VALUE('Paste Here'!E$2:E$2500)&gt;=10)*(VALUE('Paste Here'!E$2:E$2500)&lt;=17), ROW('Paste Here'!H$2:H$2500)-ROW('Paste Here'!E$2)+1),ROW(54:54))), "")</f>
        <v/>
      </c>
      <c r="D56" s="37" t="str" cm="1">
        <f t="array" ref="D56">IFERROR(INDEX('Paste Here'!A$2:A$2500,SMALL(IF((VALUE('Paste Here'!E$2:E$2500)&gt;=18), ROW('Paste Here'!H$2:H$2500)-ROW('Paste Here'!E$2)+1),ROW(54:54))), "")</f>
        <v/>
      </c>
      <c r="E56" s="35" t="str" cm="1">
        <f t="array" ref="E56">IFERROR(INDEX('Paste Here'!A$2:A$2500,SMALL(IF((VALUE('Paste Here'!G$2:G$2500)&gt;=5)*(VALUE('Paste Here'!G$2:G$2500)&lt;=9), ROW('Paste Here'!G$2:G$2500)-ROW('Paste Here'!G$2)+1),ROW(54:54))), "")</f>
        <v/>
      </c>
      <c r="F56" s="36" t="str" cm="1">
        <f t="array" ref="F56">IFERROR(INDEX('Paste Here'!A$2:A$2500,SMALL(IF((VALUE('Paste Here'!G$2:G$2500)&gt;=10)*(VALUE('Paste Here'!G$2:G$2500)&lt;=17), ROW('Paste Here'!H$2:H$2500)-ROW('Paste Here'!G$2)+1),ROW(54:54))), "")</f>
        <v/>
      </c>
      <c r="G56" s="99" t="str" cm="1">
        <f t="array" ref="G56">IFERROR(INDEX('Paste Here'!A$2:A$2500,SMALL(IF((VALUE('Paste Here'!G$2:G$2500)&gt;=18), ROW('Paste Here'!H$2:H$2500)-ROW('Paste Here'!G$2)+1),ROW(54:54))), "")</f>
        <v/>
      </c>
      <c r="H56" s="2"/>
      <c r="K56" s="12"/>
      <c r="L56" s="15"/>
      <c r="M56" s="12"/>
      <c r="N56" s="12"/>
      <c r="O56" s="12"/>
      <c r="P56" s="12"/>
      <c r="Q56" s="12"/>
      <c r="R56" s="15"/>
      <c r="S56" s="12"/>
      <c r="T56" s="12"/>
      <c r="U56" s="12"/>
      <c r="V56" s="12"/>
      <c r="W56" s="12"/>
    </row>
    <row r="57" spans="1:23">
      <c r="A57" s="2"/>
      <c r="B57" s="35" t="str" cm="1">
        <f t="array" ref="B57">IFERROR(INDEX('Paste Here'!A$2:A$2500,SMALL(IF((VALUE('Paste Here'!E$2:E$2500)&gt;=5)*(VALUE('Paste Here'!E$2:E$2500)&lt;=9), ROW('Paste Here'!E$2:E$2500)-ROW('Paste Here'!E$2)+1),ROW(55:55))), "")</f>
        <v/>
      </c>
      <c r="C57" s="36" t="str" cm="1">
        <f t="array" ref="C57">IFERROR(INDEX('Paste Here'!A$2:A$2500,SMALL(IF((VALUE('Paste Here'!E$2:E$2500)&gt;=10)*(VALUE('Paste Here'!E$2:E$2500)&lt;=17), ROW('Paste Here'!H$2:H$2500)-ROW('Paste Here'!E$2)+1),ROW(55:55))), "")</f>
        <v/>
      </c>
      <c r="D57" s="37" t="str" cm="1">
        <f t="array" ref="D57">IFERROR(INDEX('Paste Here'!A$2:A$2500,SMALL(IF((VALUE('Paste Here'!E$2:E$2500)&gt;=18), ROW('Paste Here'!H$2:H$2500)-ROW('Paste Here'!E$2)+1),ROW(55:55))), "")</f>
        <v/>
      </c>
      <c r="E57" s="35" t="str" cm="1">
        <f t="array" ref="E57">IFERROR(INDEX('Paste Here'!A$2:A$2500,SMALL(IF((VALUE('Paste Here'!G$2:G$2500)&gt;=5)*(VALUE('Paste Here'!G$2:G$2500)&lt;=9), ROW('Paste Here'!G$2:G$2500)-ROW('Paste Here'!G$2)+1),ROW(55:55))), "")</f>
        <v/>
      </c>
      <c r="F57" s="36" t="str" cm="1">
        <f t="array" ref="F57">IFERROR(INDEX('Paste Here'!A$2:A$2500,SMALL(IF((VALUE('Paste Here'!G$2:G$2500)&gt;=10)*(VALUE('Paste Here'!G$2:G$2500)&lt;=17), ROW('Paste Here'!H$2:H$2500)-ROW('Paste Here'!G$2)+1),ROW(55:55))), "")</f>
        <v/>
      </c>
      <c r="G57" s="99" t="str" cm="1">
        <f t="array" ref="G57">IFERROR(INDEX('Paste Here'!A$2:A$2500,SMALL(IF((VALUE('Paste Here'!G$2:G$2500)&gt;=18), ROW('Paste Here'!H$2:H$2500)-ROW('Paste Here'!G$2)+1),ROW(55:55))), "")</f>
        <v/>
      </c>
      <c r="H57" s="2"/>
      <c r="K57" s="12"/>
      <c r="L57" s="15"/>
      <c r="M57" s="12"/>
      <c r="N57" s="12"/>
      <c r="O57" s="12"/>
      <c r="P57" s="12"/>
      <c r="Q57" s="12"/>
      <c r="R57" s="15"/>
      <c r="S57" s="12"/>
      <c r="T57" s="12"/>
      <c r="U57" s="12"/>
      <c r="V57" s="12"/>
      <c r="W57" s="12"/>
    </row>
    <row r="58" spans="1:23">
      <c r="A58" s="2"/>
      <c r="B58" s="35" t="str" cm="1">
        <f t="array" ref="B58">IFERROR(INDEX('Paste Here'!A$2:A$2500,SMALL(IF((VALUE('Paste Here'!E$2:E$2500)&gt;=5)*(VALUE('Paste Here'!E$2:E$2500)&lt;=9), ROW('Paste Here'!E$2:E$2500)-ROW('Paste Here'!E$2)+1),ROW(56:56))), "")</f>
        <v/>
      </c>
      <c r="C58" s="36" t="str" cm="1">
        <f t="array" ref="C58">IFERROR(INDEX('Paste Here'!A$2:A$2500,SMALL(IF((VALUE('Paste Here'!E$2:E$2500)&gt;=10)*(VALUE('Paste Here'!E$2:E$2500)&lt;=17), ROW('Paste Here'!H$2:H$2500)-ROW('Paste Here'!E$2)+1),ROW(56:56))), "")</f>
        <v/>
      </c>
      <c r="D58" s="37" t="str" cm="1">
        <f t="array" ref="D58">IFERROR(INDEX('Paste Here'!A$2:A$2500,SMALL(IF((VALUE('Paste Here'!E$2:E$2500)&gt;=18), ROW('Paste Here'!H$2:H$2500)-ROW('Paste Here'!E$2)+1),ROW(56:56))), "")</f>
        <v/>
      </c>
      <c r="E58" s="35" t="str" cm="1">
        <f t="array" ref="E58">IFERROR(INDEX('Paste Here'!A$2:A$2500,SMALL(IF((VALUE('Paste Here'!G$2:G$2500)&gt;=5)*(VALUE('Paste Here'!G$2:G$2500)&lt;=9), ROW('Paste Here'!G$2:G$2500)-ROW('Paste Here'!G$2)+1),ROW(56:56))), "")</f>
        <v/>
      </c>
      <c r="F58" s="36" t="str" cm="1">
        <f t="array" ref="F58">IFERROR(INDEX('Paste Here'!A$2:A$2500,SMALL(IF((VALUE('Paste Here'!G$2:G$2500)&gt;=10)*(VALUE('Paste Here'!G$2:G$2500)&lt;=17), ROW('Paste Here'!H$2:H$2500)-ROW('Paste Here'!G$2)+1),ROW(56:56))), "")</f>
        <v/>
      </c>
      <c r="G58" s="99" t="str" cm="1">
        <f t="array" ref="G58">IFERROR(INDEX('Paste Here'!A$2:A$2500,SMALL(IF((VALUE('Paste Here'!G$2:G$2500)&gt;=18), ROW('Paste Here'!H$2:H$2500)-ROW('Paste Here'!G$2)+1),ROW(56:56))), "")</f>
        <v/>
      </c>
      <c r="H58" s="2"/>
      <c r="K58" s="12"/>
      <c r="L58" s="15"/>
      <c r="M58" s="12"/>
      <c r="N58" s="12"/>
      <c r="O58" s="12"/>
      <c r="P58" s="12"/>
      <c r="Q58" s="12"/>
      <c r="R58" s="15"/>
      <c r="S58" s="12"/>
      <c r="T58" s="12"/>
      <c r="U58" s="12"/>
      <c r="V58" s="12"/>
      <c r="W58" s="12"/>
    </row>
    <row r="59" spans="1:23">
      <c r="A59" s="2"/>
      <c r="B59" s="35" t="str" cm="1">
        <f t="array" ref="B59">IFERROR(INDEX('Paste Here'!A$2:A$2500,SMALL(IF((VALUE('Paste Here'!E$2:E$2500)&gt;=5)*(VALUE('Paste Here'!E$2:E$2500)&lt;=9), ROW('Paste Here'!E$2:E$2500)-ROW('Paste Here'!E$2)+1),ROW(57:57))), "")</f>
        <v/>
      </c>
      <c r="C59" s="36" t="str" cm="1">
        <f t="array" ref="C59">IFERROR(INDEX('Paste Here'!A$2:A$2500,SMALL(IF((VALUE('Paste Here'!E$2:E$2500)&gt;=10)*(VALUE('Paste Here'!E$2:E$2500)&lt;=17), ROW('Paste Here'!H$2:H$2500)-ROW('Paste Here'!E$2)+1),ROW(57:57))), "")</f>
        <v/>
      </c>
      <c r="D59" s="37" t="str" cm="1">
        <f t="array" ref="D59">IFERROR(INDEX('Paste Here'!A$2:A$2500,SMALL(IF((VALUE('Paste Here'!E$2:E$2500)&gt;=18), ROW('Paste Here'!H$2:H$2500)-ROW('Paste Here'!E$2)+1),ROW(57:57))), "")</f>
        <v/>
      </c>
      <c r="E59" s="35" t="str" cm="1">
        <f t="array" ref="E59">IFERROR(INDEX('Paste Here'!A$2:A$2500,SMALL(IF((VALUE('Paste Here'!G$2:G$2500)&gt;=5)*(VALUE('Paste Here'!G$2:G$2500)&lt;=9), ROW('Paste Here'!G$2:G$2500)-ROW('Paste Here'!G$2)+1),ROW(57:57))), "")</f>
        <v/>
      </c>
      <c r="F59" s="36" t="str" cm="1">
        <f t="array" ref="F59">IFERROR(INDEX('Paste Here'!A$2:A$2500,SMALL(IF((VALUE('Paste Here'!G$2:G$2500)&gt;=10)*(VALUE('Paste Here'!G$2:G$2500)&lt;=17), ROW('Paste Here'!H$2:H$2500)-ROW('Paste Here'!G$2)+1),ROW(57:57))), "")</f>
        <v/>
      </c>
      <c r="G59" s="99" t="str" cm="1">
        <f t="array" ref="G59">IFERROR(INDEX('Paste Here'!A$2:A$2500,SMALL(IF((VALUE('Paste Here'!G$2:G$2500)&gt;=18), ROW('Paste Here'!H$2:H$2500)-ROW('Paste Here'!G$2)+1),ROW(57:57))), "")</f>
        <v/>
      </c>
      <c r="H59" s="2"/>
      <c r="K59" s="12"/>
      <c r="L59" s="15"/>
      <c r="M59" s="12"/>
      <c r="N59" s="12"/>
      <c r="O59" s="12"/>
      <c r="P59" s="12"/>
      <c r="Q59" s="12"/>
      <c r="R59" s="15"/>
      <c r="S59" s="12"/>
      <c r="T59" s="12"/>
      <c r="U59" s="12"/>
      <c r="V59" s="12"/>
      <c r="W59" s="12"/>
    </row>
    <row r="60" spans="1:23">
      <c r="A60" s="2"/>
      <c r="B60" s="35" t="str" cm="1">
        <f t="array" ref="B60">IFERROR(INDEX('Paste Here'!A$2:A$2500,SMALL(IF((VALUE('Paste Here'!E$2:E$2500)&gt;=5)*(VALUE('Paste Here'!E$2:E$2500)&lt;=9), ROW('Paste Here'!E$2:E$2500)-ROW('Paste Here'!E$2)+1),ROW(58:58))), "")</f>
        <v/>
      </c>
      <c r="C60" s="36" t="str" cm="1">
        <f t="array" ref="C60">IFERROR(INDEX('Paste Here'!A$2:A$2500,SMALL(IF((VALUE('Paste Here'!E$2:E$2500)&gt;=10)*(VALUE('Paste Here'!E$2:E$2500)&lt;=17), ROW('Paste Here'!H$2:H$2500)-ROW('Paste Here'!E$2)+1),ROW(58:58))), "")</f>
        <v/>
      </c>
      <c r="D60" s="37" t="str" cm="1">
        <f t="array" ref="D60">IFERROR(INDEX('Paste Here'!A$2:A$2500,SMALL(IF((VALUE('Paste Here'!E$2:E$2500)&gt;=18), ROW('Paste Here'!H$2:H$2500)-ROW('Paste Here'!E$2)+1),ROW(58:58))), "")</f>
        <v/>
      </c>
      <c r="E60" s="35" t="str" cm="1">
        <f t="array" ref="E60">IFERROR(INDEX('Paste Here'!A$2:A$2500,SMALL(IF((VALUE('Paste Here'!G$2:G$2500)&gt;=5)*(VALUE('Paste Here'!G$2:G$2500)&lt;=9), ROW('Paste Here'!G$2:G$2500)-ROW('Paste Here'!G$2)+1),ROW(58:58))), "")</f>
        <v/>
      </c>
      <c r="F60" s="36" t="str" cm="1">
        <f t="array" ref="F60">IFERROR(INDEX('Paste Here'!A$2:A$2500,SMALL(IF((VALUE('Paste Here'!G$2:G$2500)&gt;=10)*(VALUE('Paste Here'!G$2:G$2500)&lt;=17), ROW('Paste Here'!H$2:H$2500)-ROW('Paste Here'!G$2)+1),ROW(58:58))), "")</f>
        <v/>
      </c>
      <c r="G60" s="99" t="str" cm="1">
        <f t="array" ref="G60">IFERROR(INDEX('Paste Here'!A$2:A$2500,SMALL(IF((VALUE('Paste Here'!G$2:G$2500)&gt;=18), ROW('Paste Here'!H$2:H$2500)-ROW('Paste Here'!G$2)+1),ROW(58:58))), "")</f>
        <v/>
      </c>
      <c r="H60" s="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>
      <c r="A61" s="2"/>
      <c r="B61" s="35" t="str" cm="1">
        <f t="array" ref="B61">IFERROR(INDEX('Paste Here'!A$2:A$2500,SMALL(IF((VALUE('Paste Here'!E$2:E$2500)&gt;=5)*(VALUE('Paste Here'!E$2:E$2500)&lt;=9), ROW('Paste Here'!E$2:E$2500)-ROW('Paste Here'!E$2)+1),ROW(59:59))), "")</f>
        <v/>
      </c>
      <c r="C61" s="36" t="str" cm="1">
        <f t="array" ref="C61">IFERROR(INDEX('Paste Here'!A$2:A$2500,SMALL(IF((VALUE('Paste Here'!E$2:E$2500)&gt;=10)*(VALUE('Paste Here'!E$2:E$2500)&lt;=17), ROW('Paste Here'!H$2:H$2500)-ROW('Paste Here'!E$2)+1),ROW(59:59))), "")</f>
        <v/>
      </c>
      <c r="D61" s="37" t="str" cm="1">
        <f t="array" ref="D61">IFERROR(INDEX('Paste Here'!A$2:A$2500,SMALL(IF((VALUE('Paste Here'!E$2:E$2500)&gt;=18), ROW('Paste Here'!H$2:H$2500)-ROW('Paste Here'!E$2)+1),ROW(59:59))), "")</f>
        <v/>
      </c>
      <c r="E61" s="35" t="str" cm="1">
        <f t="array" ref="E61">IFERROR(INDEX('Paste Here'!A$2:A$2500,SMALL(IF((VALUE('Paste Here'!G$2:G$2500)&gt;=5)*(VALUE('Paste Here'!G$2:G$2500)&lt;=9), ROW('Paste Here'!G$2:G$2500)-ROW('Paste Here'!G$2)+1),ROW(59:59))), "")</f>
        <v/>
      </c>
      <c r="F61" s="36" t="str" cm="1">
        <f t="array" ref="F61">IFERROR(INDEX('Paste Here'!A$2:A$2500,SMALL(IF((VALUE('Paste Here'!G$2:G$2500)&gt;=10)*(VALUE('Paste Here'!G$2:G$2500)&lt;=17), ROW('Paste Here'!H$2:H$2500)-ROW('Paste Here'!G$2)+1),ROW(59:59))), "")</f>
        <v/>
      </c>
      <c r="G61" s="99" t="str" cm="1">
        <f t="array" ref="G61">IFERROR(INDEX('Paste Here'!A$2:A$2500,SMALL(IF((VALUE('Paste Here'!G$2:G$2500)&gt;=18), ROW('Paste Here'!H$2:H$2500)-ROW('Paste Here'!G$2)+1),ROW(59:59))), "")</f>
        <v/>
      </c>
      <c r="H61" s="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ht="15" customHeight="1">
      <c r="A62" s="2"/>
      <c r="B62" s="35" t="str" cm="1">
        <f t="array" ref="B62">IFERROR(INDEX('Paste Here'!A$2:A$2500,SMALL(IF((VALUE('Paste Here'!E$2:E$2500)&gt;=5)*(VALUE('Paste Here'!E$2:E$2500)&lt;=9), ROW('Paste Here'!E$2:E$2500)-ROW('Paste Here'!E$2)+1),ROW(60:60))), "")</f>
        <v/>
      </c>
      <c r="C62" s="36" t="str" cm="1">
        <f t="array" ref="C62">IFERROR(INDEX('Paste Here'!A$2:A$2500,SMALL(IF((VALUE('Paste Here'!E$2:E$2500)&gt;=10)*(VALUE('Paste Here'!E$2:E$2500)&lt;=17), ROW('Paste Here'!H$2:H$2500)-ROW('Paste Here'!E$2)+1),ROW(60:60))), "")</f>
        <v/>
      </c>
      <c r="D62" s="37" t="str" cm="1">
        <f t="array" ref="D62">IFERROR(INDEX('Paste Here'!A$2:A$2500,SMALL(IF((VALUE('Paste Here'!E$2:E$2500)&gt;=18), ROW('Paste Here'!H$2:H$2500)-ROW('Paste Here'!E$2)+1),ROW(60:60))), "")</f>
        <v/>
      </c>
      <c r="E62" s="35" t="str" cm="1">
        <f t="array" ref="E62">IFERROR(INDEX('Paste Here'!A$2:A$2500,SMALL(IF((VALUE('Paste Here'!G$2:G$2500)&gt;=5)*(VALUE('Paste Here'!G$2:G$2500)&lt;=9), ROW('Paste Here'!G$2:G$2500)-ROW('Paste Here'!G$2)+1),ROW(60:60))), "")</f>
        <v/>
      </c>
      <c r="F62" s="36" t="str" cm="1">
        <f t="array" ref="F62">IFERROR(INDEX('Paste Here'!A$2:A$2500,SMALL(IF((VALUE('Paste Here'!G$2:G$2500)&gt;=10)*(VALUE('Paste Here'!G$2:G$2500)&lt;=17), ROW('Paste Here'!H$2:H$2500)-ROW('Paste Here'!G$2)+1),ROW(60:60))), "")</f>
        <v/>
      </c>
      <c r="G62" s="99" t="str" cm="1">
        <f t="array" ref="G62">IFERROR(INDEX('Paste Here'!A$2:A$2500,SMALL(IF((VALUE('Paste Here'!G$2:G$2500)&gt;=18), ROW('Paste Here'!H$2:H$2500)-ROW('Paste Here'!G$2)+1),ROW(60:60))), "")</f>
        <v/>
      </c>
      <c r="H62" s="2"/>
      <c r="K62" s="12"/>
      <c r="L62" s="13"/>
      <c r="M62" s="14"/>
      <c r="N62" s="14"/>
      <c r="O62" s="14"/>
      <c r="P62" s="14"/>
      <c r="Q62" s="12"/>
      <c r="R62" s="13"/>
      <c r="S62" s="14"/>
      <c r="T62" s="14"/>
      <c r="U62" s="14"/>
      <c r="V62" s="14"/>
      <c r="W62" s="12"/>
    </row>
    <row r="63" spans="1:23">
      <c r="A63" s="2"/>
      <c r="B63" s="35" t="str" cm="1">
        <f t="array" ref="B63">IFERROR(INDEX('Paste Here'!A$2:A$2500,SMALL(IF((VALUE('Paste Here'!E$2:E$2500)&gt;=5)*(VALUE('Paste Here'!E$2:E$2500)&lt;=9), ROW('Paste Here'!E$2:E$2500)-ROW('Paste Here'!E$2)+1),ROW(61:61))), "")</f>
        <v/>
      </c>
      <c r="C63" s="36" t="str" cm="1">
        <f t="array" ref="C63">IFERROR(INDEX('Paste Here'!A$2:A$2500,SMALL(IF((VALUE('Paste Here'!E$2:E$2500)&gt;=10)*(VALUE('Paste Here'!E$2:E$2500)&lt;=17), ROW('Paste Here'!H$2:H$2500)-ROW('Paste Here'!E$2)+1),ROW(61:61))), "")</f>
        <v/>
      </c>
      <c r="D63" s="37" t="str" cm="1">
        <f t="array" ref="D63">IFERROR(INDEX('Paste Here'!A$2:A$2500,SMALL(IF((VALUE('Paste Here'!E$2:E$2500)&gt;=18), ROW('Paste Here'!H$2:H$2500)-ROW('Paste Here'!E$2)+1),ROW(61:61))), "")</f>
        <v/>
      </c>
      <c r="E63" s="35" t="str" cm="1">
        <f t="array" ref="E63">IFERROR(INDEX('Paste Here'!A$2:A$2500,SMALL(IF((VALUE('Paste Here'!G$2:G$2500)&gt;=5)*(VALUE('Paste Here'!G$2:G$2500)&lt;=9), ROW('Paste Here'!G$2:G$2500)-ROW('Paste Here'!G$2)+1),ROW(61:61))), "")</f>
        <v/>
      </c>
      <c r="F63" s="36" t="str" cm="1">
        <f t="array" ref="F63">IFERROR(INDEX('Paste Here'!A$2:A$2500,SMALL(IF((VALUE('Paste Here'!G$2:G$2500)&gt;=10)*(VALUE('Paste Here'!G$2:G$2500)&lt;=17), ROW('Paste Here'!H$2:H$2500)-ROW('Paste Here'!G$2)+1),ROW(61:61))), "")</f>
        <v/>
      </c>
      <c r="G63" s="99" t="str" cm="1">
        <f t="array" ref="G63">IFERROR(INDEX('Paste Here'!A$2:A$2500,SMALL(IF((VALUE('Paste Here'!G$2:G$2500)&gt;=18), ROW('Paste Here'!H$2:H$2500)-ROW('Paste Here'!G$2)+1),ROW(61:61))), "")</f>
        <v/>
      </c>
      <c r="H63" s="2"/>
      <c r="K63" s="12"/>
      <c r="L63" s="15"/>
      <c r="M63" s="12"/>
      <c r="N63" s="12"/>
      <c r="O63" s="12"/>
      <c r="P63" s="12"/>
      <c r="Q63" s="12"/>
      <c r="R63" s="15"/>
      <c r="S63" s="12"/>
      <c r="T63" s="12"/>
      <c r="U63" s="12"/>
      <c r="V63" s="12"/>
      <c r="W63" s="12"/>
    </row>
    <row r="64" spans="1:23">
      <c r="A64" s="2"/>
      <c r="B64" s="35" t="str" cm="1">
        <f t="array" ref="B64">IFERROR(INDEX('Paste Here'!A$2:A$2500,SMALL(IF((VALUE('Paste Here'!E$2:E$2500)&gt;=5)*(VALUE('Paste Here'!E$2:E$2500)&lt;=9), ROW('Paste Here'!E$2:E$2500)-ROW('Paste Here'!E$2)+1),ROW(62:62))), "")</f>
        <v/>
      </c>
      <c r="C64" s="36" t="str" cm="1">
        <f t="array" ref="C64">IFERROR(INDEX('Paste Here'!A$2:A$2500,SMALL(IF((VALUE('Paste Here'!E$2:E$2500)&gt;=10)*(VALUE('Paste Here'!E$2:E$2500)&lt;=17), ROW('Paste Here'!H$2:H$2500)-ROW('Paste Here'!E$2)+1),ROW(62:62))), "")</f>
        <v/>
      </c>
      <c r="D64" s="37" t="str" cm="1">
        <f t="array" ref="D64">IFERROR(INDEX('Paste Here'!A$2:A$2500,SMALL(IF((VALUE('Paste Here'!E$2:E$2500)&gt;=18), ROW('Paste Here'!H$2:H$2500)-ROW('Paste Here'!E$2)+1),ROW(62:62))), "")</f>
        <v/>
      </c>
      <c r="E64" s="35" t="str" cm="1">
        <f t="array" ref="E64">IFERROR(INDEX('Paste Here'!A$2:A$2500,SMALL(IF((VALUE('Paste Here'!G$2:G$2500)&gt;=5)*(VALUE('Paste Here'!G$2:G$2500)&lt;=9), ROW('Paste Here'!G$2:G$2500)-ROW('Paste Here'!G$2)+1),ROW(62:62))), "")</f>
        <v/>
      </c>
      <c r="F64" s="36" t="str" cm="1">
        <f t="array" ref="F64">IFERROR(INDEX('Paste Here'!A$2:A$2500,SMALL(IF((VALUE('Paste Here'!G$2:G$2500)&gt;=10)*(VALUE('Paste Here'!G$2:G$2500)&lt;=17), ROW('Paste Here'!H$2:H$2500)-ROW('Paste Here'!G$2)+1),ROW(62:62))), "")</f>
        <v/>
      </c>
      <c r="G64" s="99" t="str" cm="1">
        <f t="array" ref="G64">IFERROR(INDEX('Paste Here'!A$2:A$2500,SMALL(IF((VALUE('Paste Here'!G$2:G$2500)&gt;=18), ROW('Paste Here'!H$2:H$2500)-ROW('Paste Here'!G$2)+1),ROW(62:62))), "")</f>
        <v/>
      </c>
      <c r="H64" s="2"/>
      <c r="K64" s="12"/>
      <c r="L64" s="15"/>
      <c r="M64" s="12"/>
      <c r="N64" s="12"/>
      <c r="O64" s="12"/>
      <c r="P64" s="12"/>
      <c r="Q64" s="12"/>
      <c r="R64" s="15"/>
      <c r="S64" s="12"/>
      <c r="T64" s="12"/>
      <c r="U64" s="12"/>
      <c r="V64" s="12"/>
      <c r="W64" s="12"/>
    </row>
    <row r="65" spans="1:23">
      <c r="A65" s="2"/>
      <c r="B65" s="35" t="str" cm="1">
        <f t="array" ref="B65">IFERROR(INDEX('Paste Here'!A$2:A$2500,SMALL(IF((VALUE('Paste Here'!E$2:E$2500)&gt;=5)*(VALUE('Paste Here'!E$2:E$2500)&lt;=9), ROW('Paste Here'!E$2:E$2500)-ROW('Paste Here'!E$2)+1),ROW(63:63))), "")</f>
        <v/>
      </c>
      <c r="C65" s="36" t="str" cm="1">
        <f t="array" ref="C65">IFERROR(INDEX('Paste Here'!A$2:A$2500,SMALL(IF((VALUE('Paste Here'!E$2:E$2500)&gt;=10)*(VALUE('Paste Here'!E$2:E$2500)&lt;=17), ROW('Paste Here'!H$2:H$2500)-ROW('Paste Here'!E$2)+1),ROW(63:63))), "")</f>
        <v/>
      </c>
      <c r="D65" s="37" t="str" cm="1">
        <f t="array" ref="D65">IFERROR(INDEX('Paste Here'!A$2:A$2500,SMALL(IF((VALUE('Paste Here'!E$2:E$2500)&gt;=18), ROW('Paste Here'!H$2:H$2500)-ROW('Paste Here'!E$2)+1),ROW(63:63))), "")</f>
        <v/>
      </c>
      <c r="E65" s="35" t="str" cm="1">
        <f t="array" ref="E65">IFERROR(INDEX('Paste Here'!A$2:A$2500,SMALL(IF((VALUE('Paste Here'!G$2:G$2500)&gt;=5)*(VALUE('Paste Here'!G$2:G$2500)&lt;=9), ROW('Paste Here'!G$2:G$2500)-ROW('Paste Here'!G$2)+1),ROW(63:63))), "")</f>
        <v/>
      </c>
      <c r="F65" s="36" t="str" cm="1">
        <f t="array" ref="F65">IFERROR(INDEX('Paste Here'!A$2:A$2500,SMALL(IF((VALUE('Paste Here'!G$2:G$2500)&gt;=10)*(VALUE('Paste Here'!G$2:G$2500)&lt;=17), ROW('Paste Here'!H$2:H$2500)-ROW('Paste Here'!G$2)+1),ROW(63:63))), "")</f>
        <v/>
      </c>
      <c r="G65" s="99" t="str" cm="1">
        <f t="array" ref="G65">IFERROR(INDEX('Paste Here'!A$2:A$2500,SMALL(IF((VALUE('Paste Here'!G$2:G$2500)&gt;=18), ROW('Paste Here'!H$2:H$2500)-ROW('Paste Here'!G$2)+1),ROW(63:63))), "")</f>
        <v/>
      </c>
      <c r="H65" s="2"/>
      <c r="K65" s="12"/>
      <c r="L65" s="15"/>
      <c r="M65" s="12"/>
      <c r="N65" s="12"/>
      <c r="O65" s="12"/>
      <c r="P65" s="12"/>
      <c r="Q65" s="12"/>
      <c r="R65" s="15"/>
      <c r="S65" s="12"/>
      <c r="T65" s="12"/>
      <c r="U65" s="12"/>
      <c r="V65" s="12"/>
      <c r="W65" s="12"/>
    </row>
    <row r="66" spans="1:23">
      <c r="A66" s="2"/>
      <c r="B66" s="35" t="str" cm="1">
        <f t="array" ref="B66">IFERROR(INDEX('Paste Here'!A$2:A$2500,SMALL(IF((VALUE('Paste Here'!E$2:E$2500)&gt;=5)*(VALUE('Paste Here'!E$2:E$2500)&lt;=9), ROW('Paste Here'!E$2:E$2500)-ROW('Paste Here'!E$2)+1),ROW(64:64))), "")</f>
        <v/>
      </c>
      <c r="C66" s="36" t="str" cm="1">
        <f t="array" ref="C66">IFERROR(INDEX('Paste Here'!A$2:A$2500,SMALL(IF((VALUE('Paste Here'!E$2:E$2500)&gt;=10)*(VALUE('Paste Here'!E$2:E$2500)&lt;=17), ROW('Paste Here'!H$2:H$2500)-ROW('Paste Here'!E$2)+1),ROW(64:64))), "")</f>
        <v/>
      </c>
      <c r="D66" s="37" t="str" cm="1">
        <f t="array" ref="D66">IFERROR(INDEX('Paste Here'!A$2:A$2500,SMALL(IF((VALUE('Paste Here'!E$2:E$2500)&gt;=18), ROW('Paste Here'!H$2:H$2500)-ROW('Paste Here'!E$2)+1),ROW(64:64))), "")</f>
        <v/>
      </c>
      <c r="E66" s="35" t="str" cm="1">
        <f t="array" ref="E66">IFERROR(INDEX('Paste Here'!A$2:A$2500,SMALL(IF((VALUE('Paste Here'!G$2:G$2500)&gt;=5)*(VALUE('Paste Here'!G$2:G$2500)&lt;=9), ROW('Paste Here'!G$2:G$2500)-ROW('Paste Here'!G$2)+1),ROW(64:64))), "")</f>
        <v/>
      </c>
      <c r="F66" s="36" t="str" cm="1">
        <f t="array" ref="F66">IFERROR(INDEX('Paste Here'!A$2:A$2500,SMALL(IF((VALUE('Paste Here'!G$2:G$2500)&gt;=10)*(VALUE('Paste Here'!G$2:G$2500)&lt;=17), ROW('Paste Here'!H$2:H$2500)-ROW('Paste Here'!G$2)+1),ROW(64:64))), "")</f>
        <v/>
      </c>
      <c r="G66" s="99" t="str" cm="1">
        <f t="array" ref="G66">IFERROR(INDEX('Paste Here'!A$2:A$2500,SMALL(IF((VALUE('Paste Here'!G$2:G$2500)&gt;=18), ROW('Paste Here'!H$2:H$2500)-ROW('Paste Here'!G$2)+1),ROW(64:64))), "")</f>
        <v/>
      </c>
      <c r="H66" s="2"/>
      <c r="K66" s="12"/>
      <c r="L66" s="15"/>
      <c r="M66" s="12"/>
      <c r="N66" s="12"/>
      <c r="O66" s="12"/>
      <c r="P66" s="12"/>
      <c r="Q66" s="12"/>
      <c r="R66" s="15"/>
      <c r="S66" s="12"/>
      <c r="T66" s="12"/>
      <c r="U66" s="12"/>
      <c r="V66" s="12"/>
      <c r="W66" s="12"/>
    </row>
    <row r="67" spans="1:23">
      <c r="A67" s="2"/>
      <c r="B67" s="35" t="str" cm="1">
        <f t="array" ref="B67">IFERROR(INDEX('Paste Here'!A$2:A$2500,SMALL(IF((VALUE('Paste Here'!E$2:E$2500)&gt;=5)*(VALUE('Paste Here'!E$2:E$2500)&lt;=9), ROW('Paste Here'!E$2:E$2500)-ROW('Paste Here'!E$2)+1),ROW(65:65))), "")</f>
        <v/>
      </c>
      <c r="C67" s="36" t="str" cm="1">
        <f t="array" ref="C67">IFERROR(INDEX('Paste Here'!A$2:A$2500,SMALL(IF((VALUE('Paste Here'!E$2:E$2500)&gt;=10)*(VALUE('Paste Here'!E$2:E$2500)&lt;=17), ROW('Paste Here'!H$2:H$2500)-ROW('Paste Here'!E$2)+1),ROW(65:65))), "")</f>
        <v/>
      </c>
      <c r="D67" s="37" t="str" cm="1">
        <f t="array" ref="D67">IFERROR(INDEX('Paste Here'!A$2:A$2500,SMALL(IF((VALUE('Paste Here'!E$2:E$2500)&gt;=18), ROW('Paste Here'!H$2:H$2500)-ROW('Paste Here'!E$2)+1),ROW(65:65))), "")</f>
        <v/>
      </c>
      <c r="E67" s="35" t="str" cm="1">
        <f t="array" ref="E67">IFERROR(INDEX('Paste Here'!A$2:A$2500,SMALL(IF((VALUE('Paste Here'!G$2:G$2500)&gt;=5)*(VALUE('Paste Here'!G$2:G$2500)&lt;=9), ROW('Paste Here'!G$2:G$2500)-ROW('Paste Here'!G$2)+1),ROW(65:65))), "")</f>
        <v/>
      </c>
      <c r="F67" s="36" t="str" cm="1">
        <f t="array" ref="F67">IFERROR(INDEX('Paste Here'!A$2:A$2500,SMALL(IF((VALUE('Paste Here'!G$2:G$2500)&gt;=10)*(VALUE('Paste Here'!G$2:G$2500)&lt;=17), ROW('Paste Here'!H$2:H$2500)-ROW('Paste Here'!G$2)+1),ROW(65:65))), "")</f>
        <v/>
      </c>
      <c r="G67" s="99" t="str" cm="1">
        <f t="array" ref="G67">IFERROR(INDEX('Paste Here'!A$2:A$2500,SMALL(IF((VALUE('Paste Here'!G$2:G$2500)&gt;=18), ROW('Paste Here'!H$2:H$2500)-ROW('Paste Here'!G$2)+1),ROW(65:65))), "")</f>
        <v/>
      </c>
      <c r="H67" s="2"/>
      <c r="K67" s="12"/>
      <c r="L67" s="15"/>
      <c r="M67" s="12"/>
      <c r="N67" s="12"/>
      <c r="O67" s="12"/>
      <c r="P67" s="12"/>
      <c r="Q67" s="12"/>
      <c r="R67" s="15"/>
      <c r="S67" s="12"/>
      <c r="T67" s="12"/>
      <c r="U67" s="12"/>
      <c r="V67" s="12"/>
      <c r="W67" s="12"/>
    </row>
    <row r="68" spans="1:23">
      <c r="A68" s="2"/>
      <c r="B68" s="35" t="str" cm="1">
        <f t="array" ref="B68">IFERROR(INDEX('Paste Here'!A$2:A$2500,SMALL(IF((VALUE('Paste Here'!E$2:E$2500)&gt;=5)*(VALUE('Paste Here'!E$2:E$2500)&lt;=9), ROW('Paste Here'!E$2:E$2500)-ROW('Paste Here'!E$2)+1),ROW(66:66))), "")</f>
        <v/>
      </c>
      <c r="C68" s="36" t="str" cm="1">
        <f t="array" ref="C68">IFERROR(INDEX('Paste Here'!A$2:A$2500,SMALL(IF((VALUE('Paste Here'!E$2:E$2500)&gt;=10)*(VALUE('Paste Here'!E$2:E$2500)&lt;=17), ROW('Paste Here'!H$2:H$2500)-ROW('Paste Here'!E$2)+1),ROW(66:66))), "")</f>
        <v/>
      </c>
      <c r="D68" s="37" t="str" cm="1">
        <f t="array" ref="D68">IFERROR(INDEX('Paste Here'!A$2:A$2500,SMALL(IF((VALUE('Paste Here'!E$2:E$2500)&gt;=18), ROW('Paste Here'!H$2:H$2500)-ROW('Paste Here'!E$2)+1),ROW(66:66))), "")</f>
        <v/>
      </c>
      <c r="E68" s="35" t="str" cm="1">
        <f t="array" ref="E68">IFERROR(INDEX('Paste Here'!A$2:A$2500,SMALL(IF((VALUE('Paste Here'!G$2:G$2500)&gt;=5)*(VALUE('Paste Here'!G$2:G$2500)&lt;=9), ROW('Paste Here'!G$2:G$2500)-ROW('Paste Here'!G$2)+1),ROW(66:66))), "")</f>
        <v/>
      </c>
      <c r="F68" s="36" t="str" cm="1">
        <f t="array" ref="F68">IFERROR(INDEX('Paste Here'!A$2:A$2500,SMALL(IF((VALUE('Paste Here'!G$2:G$2500)&gt;=10)*(VALUE('Paste Here'!G$2:G$2500)&lt;=17), ROW('Paste Here'!H$2:H$2500)-ROW('Paste Here'!G$2)+1),ROW(66:66))), "")</f>
        <v/>
      </c>
      <c r="G68" s="99" t="str" cm="1">
        <f t="array" ref="G68">IFERROR(INDEX('Paste Here'!A$2:A$2500,SMALL(IF((VALUE('Paste Here'!G$2:G$2500)&gt;=18), ROW('Paste Here'!H$2:H$2500)-ROW('Paste Here'!G$2)+1),ROW(66:66))), "")</f>
        <v/>
      </c>
      <c r="H68" s="2"/>
      <c r="K68" s="12"/>
      <c r="L68" s="15"/>
      <c r="M68" s="12"/>
      <c r="N68" s="12"/>
      <c r="O68" s="12"/>
      <c r="P68" s="12"/>
      <c r="Q68" s="12"/>
      <c r="R68" s="15"/>
      <c r="S68" s="12"/>
      <c r="T68" s="12"/>
      <c r="U68" s="12"/>
      <c r="V68" s="12"/>
      <c r="W68" s="12"/>
    </row>
    <row r="69" spans="1:23">
      <c r="A69" s="2"/>
      <c r="B69" s="35" t="str" cm="1">
        <f t="array" ref="B69">IFERROR(INDEX('Paste Here'!A$2:A$2500,SMALL(IF((VALUE('Paste Here'!E$2:E$2500)&gt;=5)*(VALUE('Paste Here'!E$2:E$2500)&lt;=9), ROW('Paste Here'!E$2:E$2500)-ROW('Paste Here'!E$2)+1),ROW(67:67))), "")</f>
        <v/>
      </c>
      <c r="C69" s="36" t="str" cm="1">
        <f t="array" ref="C69">IFERROR(INDEX('Paste Here'!A$2:A$2500,SMALL(IF((VALUE('Paste Here'!E$2:E$2500)&gt;=10)*(VALUE('Paste Here'!E$2:E$2500)&lt;=17), ROW('Paste Here'!H$2:H$2500)-ROW('Paste Here'!E$2)+1),ROW(67:67))), "")</f>
        <v/>
      </c>
      <c r="D69" s="37" t="str" cm="1">
        <f t="array" ref="D69">IFERROR(INDEX('Paste Here'!A$2:A$2500,SMALL(IF((VALUE('Paste Here'!E$2:E$2500)&gt;=18), ROW('Paste Here'!H$2:H$2500)-ROW('Paste Here'!E$2)+1),ROW(67:67))), "")</f>
        <v/>
      </c>
      <c r="E69" s="35" t="str" cm="1">
        <f t="array" ref="E69">IFERROR(INDEX('Paste Here'!A$2:A$2500,SMALL(IF((VALUE('Paste Here'!G$2:G$2500)&gt;=5)*(VALUE('Paste Here'!G$2:G$2500)&lt;=9), ROW('Paste Here'!G$2:G$2500)-ROW('Paste Here'!G$2)+1),ROW(67:67))), "")</f>
        <v/>
      </c>
      <c r="F69" s="36" t="str" cm="1">
        <f t="array" ref="F69">IFERROR(INDEX('Paste Here'!A$2:A$2500,SMALL(IF((VALUE('Paste Here'!G$2:G$2500)&gt;=10)*(VALUE('Paste Here'!G$2:G$2500)&lt;=17), ROW('Paste Here'!H$2:H$2500)-ROW('Paste Here'!G$2)+1),ROW(67:67))), "")</f>
        <v/>
      </c>
      <c r="G69" s="99" t="str" cm="1">
        <f t="array" ref="G69">IFERROR(INDEX('Paste Here'!A$2:A$2500,SMALL(IF((VALUE('Paste Here'!G$2:G$2500)&gt;=18), ROW('Paste Here'!H$2:H$2500)-ROW('Paste Here'!G$2)+1),ROW(67:67))), "")</f>
        <v/>
      </c>
      <c r="H69" s="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>
      <c r="A70" s="2"/>
      <c r="B70" s="35" t="str" cm="1">
        <f t="array" ref="B70">IFERROR(INDEX('Paste Here'!A$2:A$2500,SMALL(IF((VALUE('Paste Here'!E$2:E$2500)&gt;=5)*(VALUE('Paste Here'!E$2:E$2500)&lt;=9), ROW('Paste Here'!E$2:E$2500)-ROW('Paste Here'!E$2)+1),ROW(68:68))), "")</f>
        <v/>
      </c>
      <c r="C70" s="36" t="str" cm="1">
        <f t="array" ref="C70">IFERROR(INDEX('Paste Here'!A$2:A$2500,SMALL(IF((VALUE('Paste Here'!E$2:E$2500)&gt;=10)*(VALUE('Paste Here'!E$2:E$2500)&lt;=17), ROW('Paste Here'!H$2:H$2500)-ROW('Paste Here'!E$2)+1),ROW(68:68))), "")</f>
        <v/>
      </c>
      <c r="D70" s="37" t="str" cm="1">
        <f t="array" ref="D70">IFERROR(INDEX('Paste Here'!A$2:A$2500,SMALL(IF((VALUE('Paste Here'!E$2:E$2500)&gt;=18), ROW('Paste Here'!H$2:H$2500)-ROW('Paste Here'!E$2)+1),ROW(68:68))), "")</f>
        <v/>
      </c>
      <c r="E70" s="35" t="str" cm="1">
        <f t="array" ref="E70">IFERROR(INDEX('Paste Here'!A$2:A$2500,SMALL(IF((VALUE('Paste Here'!G$2:G$2500)&gt;=5)*(VALUE('Paste Here'!G$2:G$2500)&lt;=9), ROW('Paste Here'!G$2:G$2500)-ROW('Paste Here'!G$2)+1),ROW(68:68))), "")</f>
        <v/>
      </c>
      <c r="F70" s="36" t="str" cm="1">
        <f t="array" ref="F70">IFERROR(INDEX('Paste Here'!A$2:A$2500,SMALL(IF((VALUE('Paste Here'!G$2:G$2500)&gt;=10)*(VALUE('Paste Here'!G$2:G$2500)&lt;=17), ROW('Paste Here'!H$2:H$2500)-ROW('Paste Here'!G$2)+1),ROW(68:68))), "")</f>
        <v/>
      </c>
      <c r="G70" s="99" t="str" cm="1">
        <f t="array" ref="G70">IFERROR(INDEX('Paste Here'!A$2:A$2500,SMALL(IF((VALUE('Paste Here'!G$2:G$2500)&gt;=18), ROW('Paste Here'!H$2:H$2500)-ROW('Paste Here'!G$2)+1),ROW(68:68))), "")</f>
        <v/>
      </c>
      <c r="H70" s="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ht="15" customHeight="1">
      <c r="A71" s="2"/>
      <c r="B71" s="35" t="str" cm="1">
        <f t="array" ref="B71">IFERROR(INDEX('Paste Here'!A$2:A$2500,SMALL(IF((VALUE('Paste Here'!E$2:E$2500)&gt;=5)*(VALUE('Paste Here'!E$2:E$2500)&lt;=9), ROW('Paste Here'!E$2:E$2500)-ROW('Paste Here'!E$2)+1),ROW(69:69))), "")</f>
        <v/>
      </c>
      <c r="C71" s="36" t="str" cm="1">
        <f t="array" ref="C71">IFERROR(INDEX('Paste Here'!A$2:A$2500,SMALL(IF((VALUE('Paste Here'!E$2:E$2500)&gt;=10)*(VALUE('Paste Here'!E$2:E$2500)&lt;=17), ROW('Paste Here'!H$2:H$2500)-ROW('Paste Here'!E$2)+1),ROW(69:69))), "")</f>
        <v/>
      </c>
      <c r="D71" s="37" t="str" cm="1">
        <f t="array" ref="D71">IFERROR(INDEX('Paste Here'!A$2:A$2500,SMALL(IF((VALUE('Paste Here'!E$2:E$2500)&gt;=18), ROW('Paste Here'!H$2:H$2500)-ROW('Paste Here'!E$2)+1),ROW(69:69))), "")</f>
        <v/>
      </c>
      <c r="E71" s="35" t="str" cm="1">
        <f t="array" ref="E71">IFERROR(INDEX('Paste Here'!A$2:A$2500,SMALL(IF((VALUE('Paste Here'!G$2:G$2500)&gt;=5)*(VALUE('Paste Here'!G$2:G$2500)&lt;=9), ROW('Paste Here'!G$2:G$2500)-ROW('Paste Here'!G$2)+1),ROW(69:69))), "")</f>
        <v/>
      </c>
      <c r="F71" s="36" t="str" cm="1">
        <f t="array" ref="F71">IFERROR(INDEX('Paste Here'!A$2:A$2500,SMALL(IF((VALUE('Paste Here'!G$2:G$2500)&gt;=10)*(VALUE('Paste Here'!G$2:G$2500)&lt;=17), ROW('Paste Here'!H$2:H$2500)-ROW('Paste Here'!G$2)+1),ROW(69:69))), "")</f>
        <v/>
      </c>
      <c r="G71" s="99" t="str" cm="1">
        <f t="array" ref="G71">IFERROR(INDEX('Paste Here'!A$2:A$2500,SMALL(IF((VALUE('Paste Here'!G$2:G$2500)&gt;=18), ROW('Paste Here'!H$2:H$2500)-ROW('Paste Here'!G$2)+1),ROW(69:69))), "")</f>
        <v/>
      </c>
      <c r="H71" s="2"/>
      <c r="K71" s="12"/>
      <c r="L71" s="13"/>
      <c r="M71" s="14"/>
      <c r="N71" s="14"/>
      <c r="O71" s="14"/>
      <c r="P71" s="14"/>
      <c r="Q71" s="12"/>
      <c r="R71" s="13"/>
      <c r="S71" s="14"/>
      <c r="T71" s="14"/>
      <c r="U71" s="14"/>
      <c r="V71" s="14"/>
      <c r="W71" s="12"/>
    </row>
    <row r="72" spans="1:23">
      <c r="A72" s="2"/>
      <c r="B72" s="35" t="str" cm="1">
        <f t="array" ref="B72">IFERROR(INDEX('Paste Here'!A$2:A$2500,SMALL(IF((VALUE('Paste Here'!E$2:E$2500)&gt;=5)*(VALUE('Paste Here'!E$2:E$2500)&lt;=9), ROW('Paste Here'!E$2:E$2500)-ROW('Paste Here'!E$2)+1),ROW(70:70))), "")</f>
        <v/>
      </c>
      <c r="C72" s="36" t="str" cm="1">
        <f t="array" ref="C72">IFERROR(INDEX('Paste Here'!A$2:A$2500,SMALL(IF((VALUE('Paste Here'!E$2:E$2500)&gt;=10)*(VALUE('Paste Here'!E$2:E$2500)&lt;=17), ROW('Paste Here'!H$2:H$2500)-ROW('Paste Here'!E$2)+1),ROW(70:70))), "")</f>
        <v/>
      </c>
      <c r="D72" s="37" t="str" cm="1">
        <f t="array" ref="D72">IFERROR(INDEX('Paste Here'!A$2:A$2500,SMALL(IF((VALUE('Paste Here'!E$2:E$2500)&gt;=18), ROW('Paste Here'!H$2:H$2500)-ROW('Paste Here'!E$2)+1),ROW(70:70))), "")</f>
        <v/>
      </c>
      <c r="E72" s="35" t="str" cm="1">
        <f t="array" ref="E72">IFERROR(INDEX('Paste Here'!A$2:A$2500,SMALL(IF((VALUE('Paste Here'!G$2:G$2500)&gt;=5)*(VALUE('Paste Here'!G$2:G$2500)&lt;=9), ROW('Paste Here'!G$2:G$2500)-ROW('Paste Here'!G$2)+1),ROW(70:70))), "")</f>
        <v/>
      </c>
      <c r="F72" s="36" t="str" cm="1">
        <f t="array" ref="F72">IFERROR(INDEX('Paste Here'!A$2:A$2500,SMALL(IF((VALUE('Paste Here'!G$2:G$2500)&gt;=10)*(VALUE('Paste Here'!G$2:G$2500)&lt;=17), ROW('Paste Here'!H$2:H$2500)-ROW('Paste Here'!G$2)+1),ROW(70:70))), "")</f>
        <v/>
      </c>
      <c r="G72" s="99" t="str" cm="1">
        <f t="array" ref="G72">IFERROR(INDEX('Paste Here'!A$2:A$2500,SMALL(IF((VALUE('Paste Here'!G$2:G$2500)&gt;=18), ROW('Paste Here'!H$2:H$2500)-ROW('Paste Here'!G$2)+1),ROW(70:70))), "")</f>
        <v/>
      </c>
      <c r="H72" s="2"/>
      <c r="K72" s="12"/>
      <c r="L72" s="15"/>
      <c r="M72" s="12"/>
      <c r="N72" s="12"/>
      <c r="O72" s="12"/>
      <c r="P72" s="12"/>
      <c r="Q72" s="12"/>
      <c r="R72" s="15"/>
      <c r="S72" s="12"/>
      <c r="T72" s="12"/>
      <c r="U72" s="12"/>
      <c r="V72" s="12"/>
      <c r="W72" s="12"/>
    </row>
    <row r="73" spans="1:23">
      <c r="A73" s="2"/>
      <c r="B73" s="35" t="str" cm="1">
        <f t="array" ref="B73">IFERROR(INDEX('Paste Here'!A$2:A$2500,SMALL(IF((VALUE('Paste Here'!E$2:E$2500)&gt;=5)*(VALUE('Paste Here'!E$2:E$2500)&lt;=9), ROW('Paste Here'!E$2:E$2500)-ROW('Paste Here'!E$2)+1),ROW(71:71))), "")</f>
        <v/>
      </c>
      <c r="C73" s="36" t="str" cm="1">
        <f t="array" ref="C73">IFERROR(INDEX('Paste Here'!A$2:A$2500,SMALL(IF((VALUE('Paste Here'!E$2:E$2500)&gt;=10)*(VALUE('Paste Here'!E$2:E$2500)&lt;=17), ROW('Paste Here'!H$2:H$2500)-ROW('Paste Here'!E$2)+1),ROW(71:71))), "")</f>
        <v/>
      </c>
      <c r="D73" s="37" t="str" cm="1">
        <f t="array" ref="D73">IFERROR(INDEX('Paste Here'!A$2:A$2500,SMALL(IF((VALUE('Paste Here'!E$2:E$2500)&gt;=18), ROW('Paste Here'!H$2:H$2500)-ROW('Paste Here'!E$2)+1),ROW(71:71))), "")</f>
        <v/>
      </c>
      <c r="E73" s="35" t="str" cm="1">
        <f t="array" ref="E73">IFERROR(INDEX('Paste Here'!A$2:A$2500,SMALL(IF((VALUE('Paste Here'!G$2:G$2500)&gt;=5)*(VALUE('Paste Here'!G$2:G$2500)&lt;=9), ROW('Paste Here'!G$2:G$2500)-ROW('Paste Here'!G$2)+1),ROW(71:71))), "")</f>
        <v/>
      </c>
      <c r="F73" s="36" t="str" cm="1">
        <f t="array" ref="F73">IFERROR(INDEX('Paste Here'!A$2:A$2500,SMALL(IF((VALUE('Paste Here'!G$2:G$2500)&gt;=10)*(VALUE('Paste Here'!G$2:G$2500)&lt;=17), ROW('Paste Here'!H$2:H$2500)-ROW('Paste Here'!G$2)+1),ROW(71:71))), "")</f>
        <v/>
      </c>
      <c r="G73" s="99" t="str" cm="1">
        <f t="array" ref="G73">IFERROR(INDEX('Paste Here'!A$2:A$2500,SMALL(IF((VALUE('Paste Here'!G$2:G$2500)&gt;=18), ROW('Paste Here'!H$2:H$2500)-ROW('Paste Here'!G$2)+1),ROW(71:71))), "")</f>
        <v/>
      </c>
      <c r="H73" s="2"/>
      <c r="K73" s="12"/>
      <c r="L73" s="15"/>
      <c r="M73" s="12"/>
      <c r="N73" s="12"/>
      <c r="O73" s="12"/>
      <c r="P73" s="12"/>
      <c r="Q73" s="12"/>
      <c r="R73" s="15"/>
      <c r="S73" s="12"/>
      <c r="T73" s="12"/>
      <c r="U73" s="12"/>
      <c r="V73" s="12"/>
      <c r="W73" s="12"/>
    </row>
    <row r="74" spans="1:23">
      <c r="A74" s="2"/>
      <c r="B74" s="35" t="str" cm="1">
        <f t="array" ref="B74">IFERROR(INDEX('Paste Here'!A$2:A$2500,SMALL(IF((VALUE('Paste Here'!E$2:E$2500)&gt;=5)*(VALUE('Paste Here'!E$2:E$2500)&lt;=9), ROW('Paste Here'!E$2:E$2500)-ROW('Paste Here'!E$2)+1),ROW(72:72))), "")</f>
        <v/>
      </c>
      <c r="C74" s="36" t="str" cm="1">
        <f t="array" ref="C74">IFERROR(INDEX('Paste Here'!A$2:A$2500,SMALL(IF((VALUE('Paste Here'!E$2:E$2500)&gt;=10)*(VALUE('Paste Here'!E$2:E$2500)&lt;=17), ROW('Paste Here'!H$2:H$2500)-ROW('Paste Here'!E$2)+1),ROW(72:72))), "")</f>
        <v/>
      </c>
      <c r="D74" s="37" t="str" cm="1">
        <f t="array" ref="D74">IFERROR(INDEX('Paste Here'!A$2:A$2500,SMALL(IF((VALUE('Paste Here'!E$2:E$2500)&gt;=18), ROW('Paste Here'!H$2:H$2500)-ROW('Paste Here'!E$2)+1),ROW(72:72))), "")</f>
        <v/>
      </c>
      <c r="E74" s="35" t="str" cm="1">
        <f t="array" ref="E74">IFERROR(INDEX('Paste Here'!A$2:A$2500,SMALL(IF((VALUE('Paste Here'!G$2:G$2500)&gt;=5)*(VALUE('Paste Here'!G$2:G$2500)&lt;=9), ROW('Paste Here'!G$2:G$2500)-ROW('Paste Here'!G$2)+1),ROW(72:72))), "")</f>
        <v/>
      </c>
      <c r="F74" s="36" t="str" cm="1">
        <f t="array" ref="F74">IFERROR(INDEX('Paste Here'!A$2:A$2500,SMALL(IF((VALUE('Paste Here'!G$2:G$2500)&gt;=10)*(VALUE('Paste Here'!G$2:G$2500)&lt;=17), ROW('Paste Here'!H$2:H$2500)-ROW('Paste Here'!G$2)+1),ROW(72:72))), "")</f>
        <v/>
      </c>
      <c r="G74" s="99" t="str" cm="1">
        <f t="array" ref="G74">IFERROR(INDEX('Paste Here'!A$2:A$2500,SMALL(IF((VALUE('Paste Here'!G$2:G$2500)&gt;=18), ROW('Paste Here'!H$2:H$2500)-ROW('Paste Here'!G$2)+1),ROW(72:72))), "")</f>
        <v/>
      </c>
      <c r="H74" s="2"/>
      <c r="K74" s="12"/>
      <c r="L74" s="15"/>
      <c r="M74" s="12"/>
      <c r="N74" s="12"/>
      <c r="O74" s="12"/>
      <c r="P74" s="12"/>
      <c r="Q74" s="12"/>
      <c r="R74" s="15"/>
      <c r="S74" s="12"/>
      <c r="T74" s="12"/>
      <c r="U74" s="12"/>
      <c r="V74" s="12"/>
      <c r="W74" s="12"/>
    </row>
    <row r="75" spans="1:23">
      <c r="A75" s="2"/>
      <c r="B75" s="35" t="str" cm="1">
        <f t="array" ref="B75">IFERROR(INDEX('Paste Here'!A$2:A$2500,SMALL(IF((VALUE('Paste Here'!E$2:E$2500)&gt;=5)*(VALUE('Paste Here'!E$2:E$2500)&lt;=9), ROW('Paste Here'!E$2:E$2500)-ROW('Paste Here'!E$2)+1),ROW(73:73))), "")</f>
        <v/>
      </c>
      <c r="C75" s="36" t="str" cm="1">
        <f t="array" ref="C75">IFERROR(INDEX('Paste Here'!A$2:A$2500,SMALL(IF((VALUE('Paste Here'!E$2:E$2500)&gt;=10)*(VALUE('Paste Here'!E$2:E$2500)&lt;=17), ROW('Paste Here'!H$2:H$2500)-ROW('Paste Here'!E$2)+1),ROW(73:73))), "")</f>
        <v/>
      </c>
      <c r="D75" s="37" t="str" cm="1">
        <f t="array" ref="D75">IFERROR(INDEX('Paste Here'!A$2:A$2500,SMALL(IF((VALUE('Paste Here'!E$2:E$2500)&gt;=18), ROW('Paste Here'!H$2:H$2500)-ROW('Paste Here'!E$2)+1),ROW(73:73))), "")</f>
        <v/>
      </c>
      <c r="E75" s="35" t="str" cm="1">
        <f t="array" ref="E75">IFERROR(INDEX('Paste Here'!A$2:A$2500,SMALL(IF((VALUE('Paste Here'!G$2:G$2500)&gt;=5)*(VALUE('Paste Here'!G$2:G$2500)&lt;=9), ROW('Paste Here'!G$2:G$2500)-ROW('Paste Here'!G$2)+1),ROW(73:73))), "")</f>
        <v/>
      </c>
      <c r="F75" s="36" t="str" cm="1">
        <f t="array" ref="F75">IFERROR(INDEX('Paste Here'!A$2:A$2500,SMALL(IF((VALUE('Paste Here'!G$2:G$2500)&gt;=10)*(VALUE('Paste Here'!G$2:G$2500)&lt;=17), ROW('Paste Here'!H$2:H$2500)-ROW('Paste Here'!G$2)+1),ROW(73:73))), "")</f>
        <v/>
      </c>
      <c r="G75" s="99" t="str" cm="1">
        <f t="array" ref="G75">IFERROR(INDEX('Paste Here'!A$2:A$2500,SMALL(IF((VALUE('Paste Here'!G$2:G$2500)&gt;=18), ROW('Paste Here'!H$2:H$2500)-ROW('Paste Here'!G$2)+1),ROW(73:73))), "")</f>
        <v/>
      </c>
      <c r="H75" s="2"/>
      <c r="K75" s="12"/>
      <c r="L75" s="15"/>
      <c r="M75" s="12"/>
      <c r="N75" s="12"/>
      <c r="O75" s="12"/>
      <c r="P75" s="12"/>
      <c r="Q75" s="12"/>
      <c r="R75" s="15"/>
      <c r="S75" s="12"/>
      <c r="T75" s="12"/>
      <c r="U75" s="12"/>
      <c r="V75" s="12"/>
      <c r="W75" s="12"/>
    </row>
    <row r="76" spans="1:23">
      <c r="A76" s="2"/>
      <c r="B76" s="35" t="str" cm="1">
        <f t="array" ref="B76">IFERROR(INDEX('Paste Here'!A$2:A$2500,SMALL(IF((VALUE('Paste Here'!E$2:E$2500)&gt;=5)*(VALUE('Paste Here'!E$2:E$2500)&lt;=9), ROW('Paste Here'!E$2:E$2500)-ROW('Paste Here'!E$2)+1),ROW(74:74))), "")</f>
        <v/>
      </c>
      <c r="C76" s="36" t="str" cm="1">
        <f t="array" ref="C76">IFERROR(INDEX('Paste Here'!A$2:A$2500,SMALL(IF((VALUE('Paste Here'!E$2:E$2500)&gt;=10)*(VALUE('Paste Here'!E$2:E$2500)&lt;=17), ROW('Paste Here'!H$2:H$2500)-ROW('Paste Here'!E$2)+1),ROW(74:74))), "")</f>
        <v/>
      </c>
      <c r="D76" s="37" t="str" cm="1">
        <f t="array" ref="D76">IFERROR(INDEX('Paste Here'!A$2:A$2500,SMALL(IF((VALUE('Paste Here'!E$2:E$2500)&gt;=18), ROW('Paste Here'!H$2:H$2500)-ROW('Paste Here'!E$2)+1),ROW(74:74))), "")</f>
        <v/>
      </c>
      <c r="E76" s="35" t="str" cm="1">
        <f t="array" ref="E76">IFERROR(INDEX('Paste Here'!A$2:A$2500,SMALL(IF((VALUE('Paste Here'!G$2:G$2500)&gt;=5)*(VALUE('Paste Here'!G$2:G$2500)&lt;=9), ROW('Paste Here'!G$2:G$2500)-ROW('Paste Here'!G$2)+1),ROW(74:74))), "")</f>
        <v/>
      </c>
      <c r="F76" s="36" t="str" cm="1">
        <f t="array" ref="F76">IFERROR(INDEX('Paste Here'!A$2:A$2500,SMALL(IF((VALUE('Paste Here'!G$2:G$2500)&gt;=10)*(VALUE('Paste Here'!G$2:G$2500)&lt;=17), ROW('Paste Here'!H$2:H$2500)-ROW('Paste Here'!G$2)+1),ROW(74:74))), "")</f>
        <v/>
      </c>
      <c r="G76" s="99" t="str" cm="1">
        <f t="array" ref="G76">IFERROR(INDEX('Paste Here'!A$2:A$2500,SMALL(IF((VALUE('Paste Here'!G$2:G$2500)&gt;=18), ROW('Paste Here'!H$2:H$2500)-ROW('Paste Here'!G$2)+1),ROW(74:74))), "")</f>
        <v/>
      </c>
      <c r="H76" s="2"/>
      <c r="K76" s="12"/>
      <c r="L76" s="15"/>
      <c r="M76" s="12"/>
      <c r="N76" s="12"/>
      <c r="O76" s="12"/>
      <c r="P76" s="12"/>
      <c r="Q76" s="12"/>
      <c r="R76" s="15"/>
      <c r="S76" s="12"/>
      <c r="T76" s="12"/>
      <c r="U76" s="12"/>
      <c r="V76" s="12"/>
      <c r="W76" s="12"/>
    </row>
    <row r="77" spans="1:23">
      <c r="A77" s="2"/>
      <c r="B77" s="35" t="str" cm="1">
        <f t="array" ref="B77">IFERROR(INDEX('Paste Here'!A$2:A$2500,SMALL(IF((VALUE('Paste Here'!E$2:E$2500)&gt;=5)*(VALUE('Paste Here'!E$2:E$2500)&lt;=9), ROW('Paste Here'!E$2:E$2500)-ROW('Paste Here'!E$2)+1),ROW(75:75))), "")</f>
        <v/>
      </c>
      <c r="C77" s="36" t="str" cm="1">
        <f t="array" ref="C77">IFERROR(INDEX('Paste Here'!A$2:A$2500,SMALL(IF((VALUE('Paste Here'!E$2:E$2500)&gt;=10)*(VALUE('Paste Here'!E$2:E$2500)&lt;=17), ROW('Paste Here'!H$2:H$2500)-ROW('Paste Here'!E$2)+1),ROW(75:75))), "")</f>
        <v/>
      </c>
      <c r="D77" s="37" t="str" cm="1">
        <f t="array" ref="D77">IFERROR(INDEX('Paste Here'!A$2:A$2500,SMALL(IF((VALUE('Paste Here'!E$2:E$2500)&gt;=18), ROW('Paste Here'!H$2:H$2500)-ROW('Paste Here'!E$2)+1),ROW(75:75))), "")</f>
        <v/>
      </c>
      <c r="E77" s="35" t="str" cm="1">
        <f t="array" ref="E77">IFERROR(INDEX('Paste Here'!A$2:A$2500,SMALL(IF((VALUE('Paste Here'!G$2:G$2500)&gt;=5)*(VALUE('Paste Here'!G$2:G$2500)&lt;=9), ROW('Paste Here'!G$2:G$2500)-ROW('Paste Here'!G$2)+1),ROW(75:75))), "")</f>
        <v/>
      </c>
      <c r="F77" s="36" t="str" cm="1">
        <f t="array" ref="F77">IFERROR(INDEX('Paste Here'!A$2:A$2500,SMALL(IF((VALUE('Paste Here'!G$2:G$2500)&gt;=10)*(VALUE('Paste Here'!G$2:G$2500)&lt;=17), ROW('Paste Here'!H$2:H$2500)-ROW('Paste Here'!G$2)+1),ROW(75:75))), "")</f>
        <v/>
      </c>
      <c r="G77" s="99" t="str" cm="1">
        <f t="array" ref="G77">IFERROR(INDEX('Paste Here'!A$2:A$2500,SMALL(IF((VALUE('Paste Here'!G$2:G$2500)&gt;=18), ROW('Paste Here'!H$2:H$2500)-ROW('Paste Here'!G$2)+1),ROW(75:75))), "")</f>
        <v/>
      </c>
      <c r="H77" s="2"/>
      <c r="K77" s="12"/>
      <c r="L77" s="15"/>
      <c r="M77" s="12"/>
      <c r="N77" s="12"/>
      <c r="O77" s="12"/>
      <c r="P77" s="12"/>
      <c r="Q77" s="12"/>
      <c r="R77" s="15"/>
      <c r="S77" s="12"/>
      <c r="T77" s="12"/>
      <c r="U77" s="12"/>
      <c r="V77" s="12"/>
      <c r="W77" s="12"/>
    </row>
    <row r="78" spans="1:23">
      <c r="A78" s="2"/>
      <c r="B78" s="35" t="str" cm="1">
        <f t="array" ref="B78">IFERROR(INDEX('Paste Here'!A$2:A$2500,SMALL(IF((VALUE('Paste Here'!E$2:E$2500)&gt;=5)*(VALUE('Paste Here'!E$2:E$2500)&lt;=9), ROW('Paste Here'!E$2:E$2500)-ROW('Paste Here'!E$2)+1),ROW(76:76))), "")</f>
        <v/>
      </c>
      <c r="C78" s="36" t="str" cm="1">
        <f t="array" ref="C78">IFERROR(INDEX('Paste Here'!A$2:A$2500,SMALL(IF((VALUE('Paste Here'!E$2:E$2500)&gt;=10)*(VALUE('Paste Here'!E$2:E$2500)&lt;=17), ROW('Paste Here'!H$2:H$2500)-ROW('Paste Here'!E$2)+1),ROW(76:76))), "")</f>
        <v/>
      </c>
      <c r="D78" s="37" t="str" cm="1">
        <f t="array" ref="D78">IFERROR(INDEX('Paste Here'!A$2:A$2500,SMALL(IF((VALUE('Paste Here'!E$2:E$2500)&gt;=18), ROW('Paste Here'!H$2:H$2500)-ROW('Paste Here'!E$2)+1),ROW(76:76))), "")</f>
        <v/>
      </c>
      <c r="E78" s="35" t="str" cm="1">
        <f t="array" ref="E78">IFERROR(INDEX('Paste Here'!A$2:A$2500,SMALL(IF((VALUE('Paste Here'!G$2:G$2500)&gt;=5)*(VALUE('Paste Here'!G$2:G$2500)&lt;=9), ROW('Paste Here'!G$2:G$2500)-ROW('Paste Here'!G$2)+1),ROW(76:76))), "")</f>
        <v/>
      </c>
      <c r="F78" s="36" t="str" cm="1">
        <f t="array" ref="F78">IFERROR(INDEX('Paste Here'!A$2:A$2500,SMALL(IF((VALUE('Paste Here'!G$2:G$2500)&gt;=10)*(VALUE('Paste Here'!G$2:G$2500)&lt;=17), ROW('Paste Here'!H$2:H$2500)-ROW('Paste Here'!G$2)+1),ROW(76:76))), "")</f>
        <v/>
      </c>
      <c r="G78" s="99" t="str" cm="1">
        <f t="array" ref="G78">IFERROR(INDEX('Paste Here'!A$2:A$2500,SMALL(IF((VALUE('Paste Here'!G$2:G$2500)&gt;=18), ROW('Paste Here'!H$2:H$2500)-ROW('Paste Here'!G$2)+1),ROW(76:76))), "")</f>
        <v/>
      </c>
      <c r="H78" s="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23">
      <c r="A79" s="2"/>
      <c r="B79" s="35" t="str" cm="1">
        <f t="array" ref="B79">IFERROR(INDEX('Paste Here'!A$2:A$2500,SMALL(IF((VALUE('Paste Here'!E$2:E$2500)&gt;=5)*(VALUE('Paste Here'!E$2:E$2500)&lt;=9), ROW('Paste Here'!E$2:E$2500)-ROW('Paste Here'!E$2)+1),ROW(77:77))), "")</f>
        <v/>
      </c>
      <c r="C79" s="36" t="str" cm="1">
        <f t="array" ref="C79">IFERROR(INDEX('Paste Here'!A$2:A$2500,SMALL(IF((VALUE('Paste Here'!E$2:E$2500)&gt;=10)*(VALUE('Paste Here'!E$2:E$2500)&lt;=17), ROW('Paste Here'!H$2:H$2500)-ROW('Paste Here'!E$2)+1),ROW(77:77))), "")</f>
        <v/>
      </c>
      <c r="D79" s="37" t="str" cm="1">
        <f t="array" ref="D79">IFERROR(INDEX('Paste Here'!A$2:A$2500,SMALL(IF((VALUE('Paste Here'!E$2:E$2500)&gt;=18), ROW('Paste Here'!H$2:H$2500)-ROW('Paste Here'!E$2)+1),ROW(77:77))), "")</f>
        <v/>
      </c>
      <c r="E79" s="35" t="str" cm="1">
        <f t="array" ref="E79">IFERROR(INDEX('Paste Here'!A$2:A$2500,SMALL(IF((VALUE('Paste Here'!G$2:G$2500)&gt;=5)*(VALUE('Paste Here'!G$2:G$2500)&lt;=9), ROW('Paste Here'!G$2:G$2500)-ROW('Paste Here'!G$2)+1),ROW(77:77))), "")</f>
        <v/>
      </c>
      <c r="F79" s="36" t="str" cm="1">
        <f t="array" ref="F79">IFERROR(INDEX('Paste Here'!A$2:A$2500,SMALL(IF((VALUE('Paste Here'!G$2:G$2500)&gt;=10)*(VALUE('Paste Here'!G$2:G$2500)&lt;=17), ROW('Paste Here'!H$2:H$2500)-ROW('Paste Here'!G$2)+1),ROW(77:77))), "")</f>
        <v/>
      </c>
      <c r="G79" s="99" t="str" cm="1">
        <f t="array" ref="G79">IFERROR(INDEX('Paste Here'!A$2:A$2500,SMALL(IF((VALUE('Paste Here'!G$2:G$2500)&gt;=18), ROW('Paste Here'!H$2:H$2500)-ROW('Paste Here'!G$2)+1),ROW(77:77))), "")</f>
        <v/>
      </c>
      <c r="H79" s="2"/>
      <c r="K79" s="10"/>
      <c r="Q79" s="10"/>
    </row>
    <row r="80" spans="1:23">
      <c r="A80" s="2"/>
      <c r="B80" s="35" t="str" cm="1">
        <f t="array" ref="B80">IFERROR(INDEX('Paste Here'!A$2:A$2500,SMALL(IF((VALUE('Paste Here'!E$2:E$2500)&gt;=5)*(VALUE('Paste Here'!E$2:E$2500)&lt;=9), ROW('Paste Here'!E$2:E$2500)-ROW('Paste Here'!E$2)+1),ROW(78:78))), "")</f>
        <v/>
      </c>
      <c r="C80" s="36" t="str" cm="1">
        <f t="array" ref="C80">IFERROR(INDEX('Paste Here'!A$2:A$2500,SMALL(IF((VALUE('Paste Here'!E$2:E$2500)&gt;=10)*(VALUE('Paste Here'!E$2:E$2500)&lt;=17), ROW('Paste Here'!H$2:H$2500)-ROW('Paste Here'!E$2)+1),ROW(78:78))), "")</f>
        <v/>
      </c>
      <c r="D80" s="37" t="str" cm="1">
        <f t="array" ref="D80">IFERROR(INDEX('Paste Here'!A$2:A$2500,SMALL(IF((VALUE('Paste Here'!E$2:E$2500)&gt;=18), ROW('Paste Here'!H$2:H$2500)-ROW('Paste Here'!E$2)+1),ROW(78:78))), "")</f>
        <v/>
      </c>
      <c r="E80" s="35" t="str" cm="1">
        <f t="array" ref="E80">IFERROR(INDEX('Paste Here'!A$2:A$2500,SMALL(IF((VALUE('Paste Here'!G$2:G$2500)&gt;=5)*(VALUE('Paste Here'!G$2:G$2500)&lt;=9), ROW('Paste Here'!G$2:G$2500)-ROW('Paste Here'!G$2)+1),ROW(78:78))), "")</f>
        <v/>
      </c>
      <c r="F80" s="36" t="str" cm="1">
        <f t="array" ref="F80">IFERROR(INDEX('Paste Here'!A$2:A$2500,SMALL(IF((VALUE('Paste Here'!G$2:G$2500)&gt;=10)*(VALUE('Paste Here'!G$2:G$2500)&lt;=17), ROW('Paste Here'!H$2:H$2500)-ROW('Paste Here'!G$2)+1),ROW(78:78))), "")</f>
        <v/>
      </c>
      <c r="G80" s="99" t="str" cm="1">
        <f t="array" ref="G80">IFERROR(INDEX('Paste Here'!A$2:A$2500,SMALL(IF((VALUE('Paste Here'!G$2:G$2500)&gt;=18), ROW('Paste Here'!H$2:H$2500)-ROW('Paste Here'!G$2)+1),ROW(78:78))), "")</f>
        <v/>
      </c>
      <c r="H80" s="2"/>
      <c r="K80" s="10"/>
      <c r="Q80" s="10"/>
    </row>
    <row r="81" spans="1:17">
      <c r="A81" s="2"/>
      <c r="B81" s="35" t="str" cm="1">
        <f t="array" ref="B81">IFERROR(INDEX('Paste Here'!A$2:A$2500,SMALL(IF((VALUE('Paste Here'!E$2:E$2500)&gt;=5)*(VALUE('Paste Here'!E$2:E$2500)&lt;=9), ROW('Paste Here'!E$2:E$2500)-ROW('Paste Here'!E$2)+1),ROW(79:79))), "")</f>
        <v/>
      </c>
      <c r="C81" s="36" t="str" cm="1">
        <f t="array" ref="C81">IFERROR(INDEX('Paste Here'!A$2:A$2500,SMALL(IF((VALUE('Paste Here'!E$2:E$2500)&gt;=10)*(VALUE('Paste Here'!E$2:E$2500)&lt;=17), ROW('Paste Here'!H$2:H$2500)-ROW('Paste Here'!E$2)+1),ROW(79:79))), "")</f>
        <v/>
      </c>
      <c r="D81" s="37" t="str" cm="1">
        <f t="array" ref="D81">IFERROR(INDEX('Paste Here'!A$2:A$2500,SMALL(IF((VALUE('Paste Here'!E$2:E$2500)&gt;=18), ROW('Paste Here'!H$2:H$2500)-ROW('Paste Here'!E$2)+1),ROW(79:79))), "")</f>
        <v/>
      </c>
      <c r="E81" s="35" t="str" cm="1">
        <f t="array" ref="E81">IFERROR(INDEX('Paste Here'!A$2:A$2500,SMALL(IF((VALUE('Paste Here'!G$2:G$2500)&gt;=5)*(VALUE('Paste Here'!G$2:G$2500)&lt;=9), ROW('Paste Here'!G$2:G$2500)-ROW('Paste Here'!G$2)+1),ROW(79:79))), "")</f>
        <v/>
      </c>
      <c r="F81" s="36" t="str" cm="1">
        <f t="array" ref="F81">IFERROR(INDEX('Paste Here'!A$2:A$2500,SMALL(IF((VALUE('Paste Here'!G$2:G$2500)&gt;=10)*(VALUE('Paste Here'!G$2:G$2500)&lt;=17), ROW('Paste Here'!H$2:H$2500)-ROW('Paste Here'!G$2)+1),ROW(79:79))), "")</f>
        <v/>
      </c>
      <c r="G81" s="99" t="str" cm="1">
        <f t="array" ref="G81">IFERROR(INDEX('Paste Here'!A$2:A$2500,SMALL(IF((VALUE('Paste Here'!G$2:G$2500)&gt;=18), ROW('Paste Here'!H$2:H$2500)-ROW('Paste Here'!G$2)+1),ROW(79:79))), "")</f>
        <v/>
      </c>
      <c r="H81" s="2"/>
      <c r="K81" s="10"/>
      <c r="Q81" s="10"/>
    </row>
    <row r="82" spans="1:17">
      <c r="A82" s="2"/>
      <c r="B82" s="35" t="str" cm="1">
        <f t="array" ref="B82">IFERROR(INDEX('Paste Here'!A$2:A$2500,SMALL(IF((VALUE('Paste Here'!E$2:E$2500)&gt;=5)*(VALUE('Paste Here'!E$2:E$2500)&lt;=9), ROW('Paste Here'!E$2:E$2500)-ROW('Paste Here'!E$2)+1),ROW(80:80))), "")</f>
        <v/>
      </c>
      <c r="C82" s="36" t="str" cm="1">
        <f t="array" ref="C82">IFERROR(INDEX('Paste Here'!A$2:A$2500,SMALL(IF((VALUE('Paste Here'!E$2:E$2500)&gt;=10)*(VALUE('Paste Here'!E$2:E$2500)&lt;=17), ROW('Paste Here'!H$2:H$2500)-ROW('Paste Here'!E$2)+1),ROW(80:80))), "")</f>
        <v/>
      </c>
      <c r="D82" s="37" t="str" cm="1">
        <f t="array" ref="D82">IFERROR(INDEX('Paste Here'!A$2:A$2500,SMALL(IF((VALUE('Paste Here'!E$2:E$2500)&gt;=18), ROW('Paste Here'!H$2:H$2500)-ROW('Paste Here'!E$2)+1),ROW(80:80))), "")</f>
        <v/>
      </c>
      <c r="E82" s="35" t="str" cm="1">
        <f t="array" ref="E82">IFERROR(INDEX('Paste Here'!A$2:A$2500,SMALL(IF((VALUE('Paste Here'!G$2:G$2500)&gt;=5)*(VALUE('Paste Here'!G$2:G$2500)&lt;=9), ROW('Paste Here'!G$2:G$2500)-ROW('Paste Here'!G$2)+1),ROW(80:80))), "")</f>
        <v/>
      </c>
      <c r="F82" s="36" t="str" cm="1">
        <f t="array" ref="F82">IFERROR(INDEX('Paste Here'!A$2:A$2500,SMALL(IF((VALUE('Paste Here'!G$2:G$2500)&gt;=10)*(VALUE('Paste Here'!G$2:G$2500)&lt;=17), ROW('Paste Here'!H$2:H$2500)-ROW('Paste Here'!G$2)+1),ROW(80:80))), "")</f>
        <v/>
      </c>
      <c r="G82" s="99" t="str" cm="1">
        <f t="array" ref="G82">IFERROR(INDEX('Paste Here'!A$2:A$2500,SMALL(IF((VALUE('Paste Here'!G$2:G$2500)&gt;=18), ROW('Paste Here'!H$2:H$2500)-ROW('Paste Here'!G$2)+1),ROW(80:80))), "")</f>
        <v/>
      </c>
      <c r="H82" s="2"/>
      <c r="K82" s="10"/>
      <c r="Q82" s="10"/>
    </row>
    <row r="83" spans="1:17">
      <c r="A83" s="2"/>
      <c r="B83" s="35" t="str" cm="1">
        <f t="array" ref="B83">IFERROR(INDEX('Paste Here'!A$2:A$2500,SMALL(IF((VALUE('Paste Here'!E$2:E$2500)&gt;=5)*(VALUE('Paste Here'!E$2:E$2500)&lt;=9), ROW('Paste Here'!E$2:E$2500)-ROW('Paste Here'!E$2)+1),ROW(81:81))), "")</f>
        <v/>
      </c>
      <c r="C83" s="36" t="str" cm="1">
        <f t="array" ref="C83">IFERROR(INDEX('Paste Here'!A$2:A$2500,SMALL(IF((VALUE('Paste Here'!E$2:E$2500)&gt;=10)*(VALUE('Paste Here'!E$2:E$2500)&lt;=17), ROW('Paste Here'!H$2:H$2500)-ROW('Paste Here'!E$2)+1),ROW(81:81))), "")</f>
        <v/>
      </c>
      <c r="D83" s="37" t="str" cm="1">
        <f t="array" ref="D83">IFERROR(INDEX('Paste Here'!A$2:A$2500,SMALL(IF((VALUE('Paste Here'!E$2:E$2500)&gt;=18), ROW('Paste Here'!H$2:H$2500)-ROW('Paste Here'!E$2)+1),ROW(81:81))), "")</f>
        <v/>
      </c>
      <c r="E83" s="35" t="str" cm="1">
        <f t="array" ref="E83">IFERROR(INDEX('Paste Here'!A$2:A$2500,SMALL(IF((VALUE('Paste Here'!G$2:G$2500)&gt;=5)*(VALUE('Paste Here'!G$2:G$2500)&lt;=9), ROW('Paste Here'!G$2:G$2500)-ROW('Paste Here'!G$2)+1),ROW(81:81))), "")</f>
        <v/>
      </c>
      <c r="F83" s="36" t="str" cm="1">
        <f t="array" ref="F83">IFERROR(INDEX('Paste Here'!A$2:A$2500,SMALL(IF((VALUE('Paste Here'!G$2:G$2500)&gt;=10)*(VALUE('Paste Here'!G$2:G$2500)&lt;=17), ROW('Paste Here'!H$2:H$2500)-ROW('Paste Here'!G$2)+1),ROW(81:81))), "")</f>
        <v/>
      </c>
      <c r="G83" s="99" t="str" cm="1">
        <f t="array" ref="G83">IFERROR(INDEX('Paste Here'!A$2:A$2500,SMALL(IF((VALUE('Paste Here'!G$2:G$2500)&gt;=18), ROW('Paste Here'!H$2:H$2500)-ROW('Paste Here'!G$2)+1),ROW(81:81))), "")</f>
        <v/>
      </c>
      <c r="H83" s="2"/>
      <c r="K83" s="10"/>
      <c r="Q83" s="10"/>
    </row>
    <row r="84" spans="1:17">
      <c r="A84" s="2"/>
      <c r="B84" s="35" t="str" cm="1">
        <f t="array" ref="B84">IFERROR(INDEX('Paste Here'!A$2:A$2500,SMALL(IF((VALUE('Paste Here'!E$2:E$2500)&gt;=5)*(VALUE('Paste Here'!E$2:E$2500)&lt;=9), ROW('Paste Here'!E$2:E$2500)-ROW('Paste Here'!E$2)+1),ROW(82:82))), "")</f>
        <v/>
      </c>
      <c r="C84" s="36" t="str" cm="1">
        <f t="array" ref="C84">IFERROR(INDEX('Paste Here'!A$2:A$2500,SMALL(IF((VALUE('Paste Here'!E$2:E$2500)&gt;=10)*(VALUE('Paste Here'!E$2:E$2500)&lt;=17), ROW('Paste Here'!H$2:H$2500)-ROW('Paste Here'!E$2)+1),ROW(82:82))), "")</f>
        <v/>
      </c>
      <c r="D84" s="37" t="str" cm="1">
        <f t="array" ref="D84">IFERROR(INDEX('Paste Here'!A$2:A$2500,SMALL(IF((VALUE('Paste Here'!E$2:E$2500)&gt;=18), ROW('Paste Here'!H$2:H$2500)-ROW('Paste Here'!E$2)+1),ROW(82:82))), "")</f>
        <v/>
      </c>
      <c r="E84" s="35" t="str" cm="1">
        <f t="array" ref="E84">IFERROR(INDEX('Paste Here'!A$2:A$2500,SMALL(IF((VALUE('Paste Here'!G$2:G$2500)&gt;=5)*(VALUE('Paste Here'!G$2:G$2500)&lt;=9), ROW('Paste Here'!G$2:G$2500)-ROW('Paste Here'!G$2)+1),ROW(82:82))), "")</f>
        <v/>
      </c>
      <c r="F84" s="36" t="str" cm="1">
        <f t="array" ref="F84">IFERROR(INDEX('Paste Here'!A$2:A$2500,SMALL(IF((VALUE('Paste Here'!G$2:G$2500)&gt;=10)*(VALUE('Paste Here'!G$2:G$2500)&lt;=17), ROW('Paste Here'!H$2:H$2500)-ROW('Paste Here'!G$2)+1),ROW(82:82))), "")</f>
        <v/>
      </c>
      <c r="G84" s="99" t="str" cm="1">
        <f t="array" ref="G84">IFERROR(INDEX('Paste Here'!A$2:A$2500,SMALL(IF((VALUE('Paste Here'!G$2:G$2500)&gt;=18), ROW('Paste Here'!H$2:H$2500)-ROW('Paste Here'!G$2)+1),ROW(82:82))), "")</f>
        <v/>
      </c>
      <c r="H84" s="2"/>
      <c r="K84" s="10"/>
      <c r="Q84" s="10"/>
    </row>
    <row r="85" spans="1:17">
      <c r="A85" s="2"/>
      <c r="B85" s="35" t="str" cm="1">
        <f t="array" ref="B85">IFERROR(INDEX('Paste Here'!A$2:A$2500,SMALL(IF((VALUE('Paste Here'!E$2:E$2500)&gt;=5)*(VALUE('Paste Here'!E$2:E$2500)&lt;=9), ROW('Paste Here'!E$2:E$2500)-ROW('Paste Here'!E$2)+1),ROW(83:83))), "")</f>
        <v/>
      </c>
      <c r="C85" s="36" t="str" cm="1">
        <f t="array" ref="C85">IFERROR(INDEX('Paste Here'!A$2:A$2500,SMALL(IF((VALUE('Paste Here'!E$2:E$2500)&gt;=10)*(VALUE('Paste Here'!E$2:E$2500)&lt;=17), ROW('Paste Here'!H$2:H$2500)-ROW('Paste Here'!E$2)+1),ROW(83:83))), "")</f>
        <v/>
      </c>
      <c r="D85" s="37" t="str" cm="1">
        <f t="array" ref="D85">IFERROR(INDEX('Paste Here'!A$2:A$2500,SMALL(IF((VALUE('Paste Here'!E$2:E$2500)&gt;=18), ROW('Paste Here'!H$2:H$2500)-ROW('Paste Here'!E$2)+1),ROW(83:83))), "")</f>
        <v/>
      </c>
      <c r="E85" s="35" t="str" cm="1">
        <f t="array" ref="E85">IFERROR(INDEX('Paste Here'!A$2:A$2500,SMALL(IF((VALUE('Paste Here'!G$2:G$2500)&gt;=5)*(VALUE('Paste Here'!G$2:G$2500)&lt;=9), ROW('Paste Here'!G$2:G$2500)-ROW('Paste Here'!G$2)+1),ROW(83:83))), "")</f>
        <v/>
      </c>
      <c r="F85" s="36" t="str" cm="1">
        <f t="array" ref="F85">IFERROR(INDEX('Paste Here'!A$2:A$2500,SMALL(IF((VALUE('Paste Here'!G$2:G$2500)&gt;=10)*(VALUE('Paste Here'!G$2:G$2500)&lt;=17), ROW('Paste Here'!H$2:H$2500)-ROW('Paste Here'!G$2)+1),ROW(83:83))), "")</f>
        <v/>
      </c>
      <c r="G85" s="99" t="str" cm="1">
        <f t="array" ref="G85">IFERROR(INDEX('Paste Here'!A$2:A$2500,SMALL(IF((VALUE('Paste Here'!G$2:G$2500)&gt;=18), ROW('Paste Here'!H$2:H$2500)-ROW('Paste Here'!G$2)+1),ROW(83:83))), "")</f>
        <v/>
      </c>
      <c r="H85" s="2"/>
      <c r="K85" s="10"/>
      <c r="Q85" s="10"/>
    </row>
    <row r="86" spans="1:17">
      <c r="A86" s="2"/>
      <c r="B86" s="35" t="str" cm="1">
        <f t="array" ref="B86">IFERROR(INDEX('Paste Here'!A$2:A$2500,SMALL(IF((VALUE('Paste Here'!E$2:E$2500)&gt;=5)*(VALUE('Paste Here'!E$2:E$2500)&lt;=9), ROW('Paste Here'!E$2:E$2500)-ROW('Paste Here'!E$2)+1),ROW(84:84))), "")</f>
        <v/>
      </c>
      <c r="C86" s="36" t="str" cm="1">
        <f t="array" ref="C86">IFERROR(INDEX('Paste Here'!A$2:A$2500,SMALL(IF((VALUE('Paste Here'!E$2:E$2500)&gt;=10)*(VALUE('Paste Here'!E$2:E$2500)&lt;=17), ROW('Paste Here'!H$2:H$2500)-ROW('Paste Here'!E$2)+1),ROW(84:84))), "")</f>
        <v/>
      </c>
      <c r="D86" s="37" t="str" cm="1">
        <f t="array" ref="D86">IFERROR(INDEX('Paste Here'!A$2:A$2500,SMALL(IF((VALUE('Paste Here'!E$2:E$2500)&gt;=18), ROW('Paste Here'!H$2:H$2500)-ROW('Paste Here'!E$2)+1),ROW(84:84))), "")</f>
        <v/>
      </c>
      <c r="E86" s="35" t="str" cm="1">
        <f t="array" ref="E86">IFERROR(INDEX('Paste Here'!A$2:A$2500,SMALL(IF((VALUE('Paste Here'!G$2:G$2500)&gt;=5)*(VALUE('Paste Here'!G$2:G$2500)&lt;=9), ROW('Paste Here'!G$2:G$2500)-ROW('Paste Here'!G$2)+1),ROW(84:84))), "")</f>
        <v/>
      </c>
      <c r="F86" s="36" t="str" cm="1">
        <f t="array" ref="F86">IFERROR(INDEX('Paste Here'!A$2:A$2500,SMALL(IF((VALUE('Paste Here'!G$2:G$2500)&gt;=10)*(VALUE('Paste Here'!G$2:G$2500)&lt;=17), ROW('Paste Here'!H$2:H$2500)-ROW('Paste Here'!G$2)+1),ROW(84:84))), "")</f>
        <v/>
      </c>
      <c r="G86" s="99" t="str" cm="1">
        <f t="array" ref="G86">IFERROR(INDEX('Paste Here'!A$2:A$2500,SMALL(IF((VALUE('Paste Here'!G$2:G$2500)&gt;=18), ROW('Paste Here'!H$2:H$2500)-ROW('Paste Here'!G$2)+1),ROW(84:84))), "")</f>
        <v/>
      </c>
      <c r="H86" s="2"/>
      <c r="K86" s="10"/>
      <c r="Q86" s="10"/>
    </row>
    <row r="87" spans="1:17">
      <c r="A87" s="2"/>
      <c r="B87" s="35" t="str" cm="1">
        <f t="array" ref="B87">IFERROR(INDEX('Paste Here'!A$2:A$2500,SMALL(IF((VALUE('Paste Here'!E$2:E$2500)&gt;=5)*(VALUE('Paste Here'!E$2:E$2500)&lt;=9), ROW('Paste Here'!E$2:E$2500)-ROW('Paste Here'!E$2)+1),ROW(85:85))), "")</f>
        <v/>
      </c>
      <c r="C87" s="36" t="str" cm="1">
        <f t="array" ref="C87">IFERROR(INDEX('Paste Here'!A$2:A$2500,SMALL(IF((VALUE('Paste Here'!E$2:E$2500)&gt;=10)*(VALUE('Paste Here'!E$2:E$2500)&lt;=17), ROW('Paste Here'!H$2:H$2500)-ROW('Paste Here'!E$2)+1),ROW(85:85))), "")</f>
        <v/>
      </c>
      <c r="D87" s="37" t="str" cm="1">
        <f t="array" ref="D87">IFERROR(INDEX('Paste Here'!A$2:A$2500,SMALL(IF((VALUE('Paste Here'!E$2:E$2500)&gt;=18), ROW('Paste Here'!H$2:H$2500)-ROW('Paste Here'!E$2)+1),ROW(85:85))), "")</f>
        <v/>
      </c>
      <c r="E87" s="35" t="str" cm="1">
        <f t="array" ref="E87">IFERROR(INDEX('Paste Here'!A$2:A$2500,SMALL(IF((VALUE('Paste Here'!G$2:G$2500)&gt;=5)*(VALUE('Paste Here'!G$2:G$2500)&lt;=9), ROW('Paste Here'!G$2:G$2500)-ROW('Paste Here'!G$2)+1),ROW(85:85))), "")</f>
        <v/>
      </c>
      <c r="F87" s="36" t="str" cm="1">
        <f t="array" ref="F87">IFERROR(INDEX('Paste Here'!A$2:A$2500,SMALL(IF((VALUE('Paste Here'!G$2:G$2500)&gt;=10)*(VALUE('Paste Here'!G$2:G$2500)&lt;=17), ROW('Paste Here'!H$2:H$2500)-ROW('Paste Here'!G$2)+1),ROW(85:85))), "")</f>
        <v/>
      </c>
      <c r="G87" s="99" t="str" cm="1">
        <f t="array" ref="G87">IFERROR(INDEX('Paste Here'!A$2:A$2500,SMALL(IF((VALUE('Paste Here'!G$2:G$2500)&gt;=18), ROW('Paste Here'!H$2:H$2500)-ROW('Paste Here'!G$2)+1),ROW(85:85))), "")</f>
        <v/>
      </c>
      <c r="H87" s="2"/>
      <c r="K87" s="10"/>
      <c r="Q87" s="10"/>
    </row>
    <row r="88" spans="1:17">
      <c r="A88" s="2"/>
      <c r="B88" s="35" t="str" cm="1">
        <f t="array" ref="B88">IFERROR(INDEX('Paste Here'!A$2:A$2500,SMALL(IF((VALUE('Paste Here'!E$2:E$2500)&gt;=5)*(VALUE('Paste Here'!E$2:E$2500)&lt;=9), ROW('Paste Here'!E$2:E$2500)-ROW('Paste Here'!E$2)+1),ROW(86:86))), "")</f>
        <v/>
      </c>
      <c r="C88" s="36" t="str" cm="1">
        <f t="array" ref="C88">IFERROR(INDEX('Paste Here'!A$2:A$2500,SMALL(IF((VALUE('Paste Here'!E$2:E$2500)&gt;=10)*(VALUE('Paste Here'!E$2:E$2500)&lt;=17), ROW('Paste Here'!H$2:H$2500)-ROW('Paste Here'!E$2)+1),ROW(86:86))), "")</f>
        <v/>
      </c>
      <c r="D88" s="37" t="str" cm="1">
        <f t="array" ref="D88">IFERROR(INDEX('Paste Here'!A$2:A$2500,SMALL(IF((VALUE('Paste Here'!E$2:E$2500)&gt;=18), ROW('Paste Here'!H$2:H$2500)-ROW('Paste Here'!E$2)+1),ROW(86:86))), "")</f>
        <v/>
      </c>
      <c r="E88" s="35" t="str" cm="1">
        <f t="array" ref="E88">IFERROR(INDEX('Paste Here'!A$2:A$2500,SMALL(IF((VALUE('Paste Here'!G$2:G$2500)&gt;=5)*(VALUE('Paste Here'!G$2:G$2500)&lt;=9), ROW('Paste Here'!G$2:G$2500)-ROW('Paste Here'!G$2)+1),ROW(86:86))), "")</f>
        <v/>
      </c>
      <c r="F88" s="36" t="str" cm="1">
        <f t="array" ref="F88">IFERROR(INDEX('Paste Here'!A$2:A$2500,SMALL(IF((VALUE('Paste Here'!G$2:G$2500)&gt;=10)*(VALUE('Paste Here'!G$2:G$2500)&lt;=17), ROW('Paste Here'!H$2:H$2500)-ROW('Paste Here'!G$2)+1),ROW(86:86))), "")</f>
        <v/>
      </c>
      <c r="G88" s="99" t="str" cm="1">
        <f t="array" ref="G88">IFERROR(INDEX('Paste Here'!A$2:A$2500,SMALL(IF((VALUE('Paste Here'!G$2:G$2500)&gt;=18), ROW('Paste Here'!H$2:H$2500)-ROW('Paste Here'!G$2)+1),ROW(86:86))), "")</f>
        <v/>
      </c>
      <c r="H88" s="2"/>
      <c r="K88" s="10"/>
      <c r="Q88" s="10"/>
    </row>
    <row r="89" spans="1:17">
      <c r="A89" s="2"/>
      <c r="B89" s="35" t="str" cm="1">
        <f t="array" ref="B89">IFERROR(INDEX('Paste Here'!A$2:A$2500,SMALL(IF((VALUE('Paste Here'!E$2:E$2500)&gt;=5)*(VALUE('Paste Here'!E$2:E$2500)&lt;=9), ROW('Paste Here'!E$2:E$2500)-ROW('Paste Here'!E$2)+1),ROW(87:87))), "")</f>
        <v/>
      </c>
      <c r="C89" s="36" t="str" cm="1">
        <f t="array" ref="C89">IFERROR(INDEX('Paste Here'!A$2:A$2500,SMALL(IF((VALUE('Paste Here'!E$2:E$2500)&gt;=10)*(VALUE('Paste Here'!E$2:E$2500)&lt;=17), ROW('Paste Here'!H$2:H$2500)-ROW('Paste Here'!E$2)+1),ROW(87:87))), "")</f>
        <v/>
      </c>
      <c r="D89" s="37" t="str" cm="1">
        <f t="array" ref="D89">IFERROR(INDEX('Paste Here'!A$2:A$2500,SMALL(IF((VALUE('Paste Here'!E$2:E$2500)&gt;=18), ROW('Paste Here'!H$2:H$2500)-ROW('Paste Here'!E$2)+1),ROW(87:87))), "")</f>
        <v/>
      </c>
      <c r="E89" s="35" t="str" cm="1">
        <f t="array" ref="E89">IFERROR(INDEX('Paste Here'!A$2:A$2500,SMALL(IF((VALUE('Paste Here'!G$2:G$2500)&gt;=5)*(VALUE('Paste Here'!G$2:G$2500)&lt;=9), ROW('Paste Here'!G$2:G$2500)-ROW('Paste Here'!G$2)+1),ROW(87:87))), "")</f>
        <v/>
      </c>
      <c r="F89" s="36" t="str" cm="1">
        <f t="array" ref="F89">IFERROR(INDEX('Paste Here'!A$2:A$2500,SMALL(IF((VALUE('Paste Here'!G$2:G$2500)&gt;=10)*(VALUE('Paste Here'!G$2:G$2500)&lt;=17), ROW('Paste Here'!H$2:H$2500)-ROW('Paste Here'!G$2)+1),ROW(87:87))), "")</f>
        <v/>
      </c>
      <c r="G89" s="99" t="str" cm="1">
        <f t="array" ref="G89">IFERROR(INDEX('Paste Here'!A$2:A$2500,SMALL(IF((VALUE('Paste Here'!G$2:G$2500)&gt;=18), ROW('Paste Here'!H$2:H$2500)-ROW('Paste Here'!G$2)+1),ROW(87:87))), "")</f>
        <v/>
      </c>
      <c r="H89" s="2"/>
      <c r="K89" s="10"/>
      <c r="Q89" s="10"/>
    </row>
    <row r="90" spans="1:17">
      <c r="A90" s="2"/>
      <c r="B90" s="35" t="str" cm="1">
        <f t="array" ref="B90">IFERROR(INDEX('Paste Here'!A$2:A$2500,SMALL(IF((VALUE('Paste Here'!E$2:E$2500)&gt;=5)*(VALUE('Paste Here'!E$2:E$2500)&lt;=9), ROW('Paste Here'!E$2:E$2500)-ROW('Paste Here'!E$2)+1),ROW(88:88))), "")</f>
        <v/>
      </c>
      <c r="C90" s="36" t="str" cm="1">
        <f t="array" ref="C90">IFERROR(INDEX('Paste Here'!A$2:A$2500,SMALL(IF((VALUE('Paste Here'!E$2:E$2500)&gt;=10)*(VALUE('Paste Here'!E$2:E$2500)&lt;=17), ROW('Paste Here'!H$2:H$2500)-ROW('Paste Here'!E$2)+1),ROW(88:88))), "")</f>
        <v/>
      </c>
      <c r="D90" s="37" t="str" cm="1">
        <f t="array" ref="D90">IFERROR(INDEX('Paste Here'!A$2:A$2500,SMALL(IF((VALUE('Paste Here'!E$2:E$2500)&gt;=18), ROW('Paste Here'!H$2:H$2500)-ROW('Paste Here'!E$2)+1),ROW(88:88))), "")</f>
        <v/>
      </c>
      <c r="E90" s="35" t="str" cm="1">
        <f t="array" ref="E90">IFERROR(INDEX('Paste Here'!A$2:A$2500,SMALL(IF((VALUE('Paste Here'!G$2:G$2500)&gt;=5)*(VALUE('Paste Here'!G$2:G$2500)&lt;=9), ROW('Paste Here'!G$2:G$2500)-ROW('Paste Here'!G$2)+1),ROW(88:88))), "")</f>
        <v/>
      </c>
      <c r="F90" s="36" t="str" cm="1">
        <f t="array" ref="F90">IFERROR(INDEX('Paste Here'!A$2:A$2500,SMALL(IF((VALUE('Paste Here'!G$2:G$2500)&gt;=10)*(VALUE('Paste Here'!G$2:G$2500)&lt;=17), ROW('Paste Here'!H$2:H$2500)-ROW('Paste Here'!G$2)+1),ROW(88:88))), "")</f>
        <v/>
      </c>
      <c r="G90" s="99" t="str" cm="1">
        <f t="array" ref="G90">IFERROR(INDEX('Paste Here'!A$2:A$2500,SMALL(IF((VALUE('Paste Here'!G$2:G$2500)&gt;=18), ROW('Paste Here'!H$2:H$2500)-ROW('Paste Here'!G$2)+1),ROW(88:88))), "")</f>
        <v/>
      </c>
      <c r="H90" s="2"/>
      <c r="K90" s="10"/>
      <c r="Q90" s="10"/>
    </row>
    <row r="91" spans="1:17">
      <c r="A91" s="2"/>
      <c r="B91" s="35" t="str" cm="1">
        <f t="array" ref="B91">IFERROR(INDEX('Paste Here'!A$2:A$2500,SMALL(IF((VALUE('Paste Here'!E$2:E$2500)&gt;=5)*(VALUE('Paste Here'!E$2:E$2500)&lt;=9), ROW('Paste Here'!E$2:E$2500)-ROW('Paste Here'!E$2)+1),ROW(89:89))), "")</f>
        <v/>
      </c>
      <c r="C91" s="36" t="str" cm="1">
        <f t="array" ref="C91">IFERROR(INDEX('Paste Here'!A$2:A$2500,SMALL(IF((VALUE('Paste Here'!E$2:E$2500)&gt;=10)*(VALUE('Paste Here'!E$2:E$2500)&lt;=17), ROW('Paste Here'!H$2:H$2500)-ROW('Paste Here'!E$2)+1),ROW(89:89))), "")</f>
        <v/>
      </c>
      <c r="D91" s="37" t="str" cm="1">
        <f t="array" ref="D91">IFERROR(INDEX('Paste Here'!A$2:A$2500,SMALL(IF((VALUE('Paste Here'!E$2:E$2500)&gt;=18), ROW('Paste Here'!H$2:H$2500)-ROW('Paste Here'!E$2)+1),ROW(89:89))), "")</f>
        <v/>
      </c>
      <c r="E91" s="35" t="str" cm="1">
        <f t="array" ref="E91">IFERROR(INDEX('Paste Here'!A$2:A$2500,SMALL(IF((VALUE('Paste Here'!G$2:G$2500)&gt;=5)*(VALUE('Paste Here'!G$2:G$2500)&lt;=9), ROW('Paste Here'!G$2:G$2500)-ROW('Paste Here'!G$2)+1),ROW(89:89))), "")</f>
        <v/>
      </c>
      <c r="F91" s="36" t="str" cm="1">
        <f t="array" ref="F91">IFERROR(INDEX('Paste Here'!A$2:A$2500,SMALL(IF((VALUE('Paste Here'!G$2:G$2500)&gt;=10)*(VALUE('Paste Here'!G$2:G$2500)&lt;=17), ROW('Paste Here'!H$2:H$2500)-ROW('Paste Here'!G$2)+1),ROW(89:89))), "")</f>
        <v/>
      </c>
      <c r="G91" s="99" t="str" cm="1">
        <f t="array" ref="G91">IFERROR(INDEX('Paste Here'!A$2:A$2500,SMALL(IF((VALUE('Paste Here'!G$2:G$2500)&gt;=18), ROW('Paste Here'!H$2:H$2500)-ROW('Paste Here'!G$2)+1),ROW(89:89))), "")</f>
        <v/>
      </c>
      <c r="H91" s="2"/>
      <c r="K91" s="10"/>
      <c r="Q91" s="10"/>
    </row>
    <row r="92" spans="1:17">
      <c r="A92" s="2"/>
      <c r="B92" s="35" t="str" cm="1">
        <f t="array" ref="B92">IFERROR(INDEX('Paste Here'!A$2:A$2500,SMALL(IF((VALUE('Paste Here'!E$2:E$2500)&gt;=5)*(VALUE('Paste Here'!E$2:E$2500)&lt;=9), ROW('Paste Here'!E$2:E$2500)-ROW('Paste Here'!E$2)+1),ROW(90:90))), "")</f>
        <v/>
      </c>
      <c r="C92" s="36" t="str" cm="1">
        <f t="array" ref="C92">IFERROR(INDEX('Paste Here'!A$2:A$2500,SMALL(IF((VALUE('Paste Here'!E$2:E$2500)&gt;=10)*(VALUE('Paste Here'!E$2:E$2500)&lt;=17), ROW('Paste Here'!H$2:H$2500)-ROW('Paste Here'!E$2)+1),ROW(90:90))), "")</f>
        <v/>
      </c>
      <c r="D92" s="37" t="str" cm="1">
        <f t="array" ref="D92">IFERROR(INDEX('Paste Here'!A$2:A$2500,SMALL(IF((VALUE('Paste Here'!E$2:E$2500)&gt;=18), ROW('Paste Here'!H$2:H$2500)-ROW('Paste Here'!E$2)+1),ROW(90:90))), "")</f>
        <v/>
      </c>
      <c r="E92" s="35" t="str" cm="1">
        <f t="array" ref="E92">IFERROR(INDEX('Paste Here'!A$2:A$2500,SMALL(IF((VALUE('Paste Here'!G$2:G$2500)&gt;=5)*(VALUE('Paste Here'!G$2:G$2500)&lt;=9), ROW('Paste Here'!G$2:G$2500)-ROW('Paste Here'!G$2)+1),ROW(90:90))), "")</f>
        <v/>
      </c>
      <c r="F92" s="36" t="str" cm="1">
        <f t="array" ref="F92">IFERROR(INDEX('Paste Here'!A$2:A$2500,SMALL(IF((VALUE('Paste Here'!G$2:G$2500)&gt;=10)*(VALUE('Paste Here'!G$2:G$2500)&lt;=17), ROW('Paste Here'!H$2:H$2500)-ROW('Paste Here'!G$2)+1),ROW(90:90))), "")</f>
        <v/>
      </c>
      <c r="G92" s="99" t="str" cm="1">
        <f t="array" ref="G92">IFERROR(INDEX('Paste Here'!A$2:A$2500,SMALL(IF((VALUE('Paste Here'!G$2:G$2500)&gt;=18), ROW('Paste Here'!H$2:H$2500)-ROW('Paste Here'!G$2)+1),ROW(90:90))), "")</f>
        <v/>
      </c>
      <c r="H92" s="2"/>
      <c r="K92" s="10"/>
      <c r="Q92" s="10"/>
    </row>
    <row r="93" spans="1:17">
      <c r="A93" s="2"/>
      <c r="B93" s="35" t="str" cm="1">
        <f t="array" ref="B93">IFERROR(INDEX('Paste Here'!A$2:A$2500,SMALL(IF((VALUE('Paste Here'!E$2:E$2500)&gt;=5)*(VALUE('Paste Here'!E$2:E$2500)&lt;=9), ROW('Paste Here'!E$2:E$2500)-ROW('Paste Here'!E$2)+1),ROW(91:91))), "")</f>
        <v/>
      </c>
      <c r="C93" s="36" t="str" cm="1">
        <f t="array" ref="C93">IFERROR(INDEX('Paste Here'!A$2:A$2500,SMALL(IF((VALUE('Paste Here'!E$2:E$2500)&gt;=10)*(VALUE('Paste Here'!E$2:E$2500)&lt;=17), ROW('Paste Here'!H$2:H$2500)-ROW('Paste Here'!E$2)+1),ROW(91:91))), "")</f>
        <v/>
      </c>
      <c r="D93" s="37" t="str" cm="1">
        <f t="array" ref="D93">IFERROR(INDEX('Paste Here'!A$2:A$2500,SMALL(IF((VALUE('Paste Here'!E$2:E$2500)&gt;=18), ROW('Paste Here'!H$2:H$2500)-ROW('Paste Here'!E$2)+1),ROW(91:91))), "")</f>
        <v/>
      </c>
      <c r="E93" s="35" t="str" cm="1">
        <f t="array" ref="E93">IFERROR(INDEX('Paste Here'!A$2:A$2500,SMALL(IF((VALUE('Paste Here'!G$2:G$2500)&gt;=5)*(VALUE('Paste Here'!G$2:G$2500)&lt;=9), ROW('Paste Here'!G$2:G$2500)-ROW('Paste Here'!G$2)+1),ROW(91:91))), "")</f>
        <v/>
      </c>
      <c r="F93" s="36" t="str" cm="1">
        <f t="array" ref="F93">IFERROR(INDEX('Paste Here'!A$2:A$2500,SMALL(IF((VALUE('Paste Here'!G$2:G$2500)&gt;=10)*(VALUE('Paste Here'!G$2:G$2500)&lt;=17), ROW('Paste Here'!H$2:H$2500)-ROW('Paste Here'!G$2)+1),ROW(91:91))), "")</f>
        <v/>
      </c>
      <c r="G93" s="99" t="str" cm="1">
        <f t="array" ref="G93">IFERROR(INDEX('Paste Here'!A$2:A$2500,SMALL(IF((VALUE('Paste Here'!G$2:G$2500)&gt;=18), ROW('Paste Here'!H$2:H$2500)-ROW('Paste Here'!G$2)+1),ROW(91:91))), "")</f>
        <v/>
      </c>
      <c r="H93" s="2"/>
      <c r="K93" s="10"/>
      <c r="Q93" s="10"/>
    </row>
    <row r="94" spans="1:17">
      <c r="A94" s="2"/>
      <c r="B94" s="35" t="str" cm="1">
        <f t="array" ref="B94">IFERROR(INDEX('Paste Here'!A$2:A$2500,SMALL(IF((VALUE('Paste Here'!E$2:E$2500)&gt;=5)*(VALUE('Paste Here'!E$2:E$2500)&lt;=9), ROW('Paste Here'!E$2:E$2500)-ROW('Paste Here'!E$2)+1),ROW(92:92))), "")</f>
        <v/>
      </c>
      <c r="C94" s="36" t="str" cm="1">
        <f t="array" ref="C94">IFERROR(INDEX('Paste Here'!A$2:A$2500,SMALL(IF((VALUE('Paste Here'!E$2:E$2500)&gt;=10)*(VALUE('Paste Here'!E$2:E$2500)&lt;=17), ROW('Paste Here'!H$2:H$2500)-ROW('Paste Here'!E$2)+1),ROW(92:92))), "")</f>
        <v/>
      </c>
      <c r="D94" s="37" t="str" cm="1">
        <f t="array" ref="D94">IFERROR(INDEX('Paste Here'!A$2:A$2500,SMALL(IF((VALUE('Paste Here'!E$2:E$2500)&gt;=18), ROW('Paste Here'!H$2:H$2500)-ROW('Paste Here'!E$2)+1),ROW(92:92))), "")</f>
        <v/>
      </c>
      <c r="E94" s="35" t="str" cm="1">
        <f t="array" ref="E94">IFERROR(INDEX('Paste Here'!A$2:A$2500,SMALL(IF((VALUE('Paste Here'!G$2:G$2500)&gt;=5)*(VALUE('Paste Here'!G$2:G$2500)&lt;=9), ROW('Paste Here'!G$2:G$2500)-ROW('Paste Here'!G$2)+1),ROW(92:92))), "")</f>
        <v/>
      </c>
      <c r="F94" s="36" t="str" cm="1">
        <f t="array" ref="F94">IFERROR(INDEX('Paste Here'!A$2:A$2500,SMALL(IF((VALUE('Paste Here'!G$2:G$2500)&gt;=10)*(VALUE('Paste Here'!G$2:G$2500)&lt;=17), ROW('Paste Here'!H$2:H$2500)-ROW('Paste Here'!G$2)+1),ROW(92:92))), "")</f>
        <v/>
      </c>
      <c r="G94" s="99" t="str" cm="1">
        <f t="array" ref="G94">IFERROR(INDEX('Paste Here'!A$2:A$2500,SMALL(IF((VALUE('Paste Here'!G$2:G$2500)&gt;=18), ROW('Paste Here'!H$2:H$2500)-ROW('Paste Here'!G$2)+1),ROW(92:92))), "")</f>
        <v/>
      </c>
      <c r="H94" s="2"/>
      <c r="K94" s="10"/>
      <c r="Q94" s="10"/>
    </row>
    <row r="95" spans="1:17">
      <c r="A95" s="2"/>
      <c r="B95" s="35" t="str" cm="1">
        <f t="array" ref="B95">IFERROR(INDEX('Paste Here'!A$2:A$2500,SMALL(IF((VALUE('Paste Here'!E$2:E$2500)&gt;=5)*(VALUE('Paste Here'!E$2:E$2500)&lt;=9), ROW('Paste Here'!E$2:E$2500)-ROW('Paste Here'!E$2)+1),ROW(93:93))), "")</f>
        <v/>
      </c>
      <c r="C95" s="36" t="str" cm="1">
        <f t="array" ref="C95">IFERROR(INDEX('Paste Here'!A$2:A$2500,SMALL(IF((VALUE('Paste Here'!E$2:E$2500)&gt;=10)*(VALUE('Paste Here'!E$2:E$2500)&lt;=17), ROW('Paste Here'!H$2:H$2500)-ROW('Paste Here'!E$2)+1),ROW(93:93))), "")</f>
        <v/>
      </c>
      <c r="D95" s="37" t="str" cm="1">
        <f t="array" ref="D95">IFERROR(INDEX('Paste Here'!A$2:A$2500,SMALL(IF((VALUE('Paste Here'!E$2:E$2500)&gt;=18), ROW('Paste Here'!H$2:H$2500)-ROW('Paste Here'!E$2)+1),ROW(93:93))), "")</f>
        <v/>
      </c>
      <c r="E95" s="35" t="str" cm="1">
        <f t="array" ref="E95">IFERROR(INDEX('Paste Here'!A$2:A$2500,SMALL(IF((VALUE('Paste Here'!G$2:G$2500)&gt;=5)*(VALUE('Paste Here'!G$2:G$2500)&lt;=9), ROW('Paste Here'!G$2:G$2500)-ROW('Paste Here'!G$2)+1),ROW(93:93))), "")</f>
        <v/>
      </c>
      <c r="F95" s="36" t="str" cm="1">
        <f t="array" ref="F95">IFERROR(INDEX('Paste Here'!A$2:A$2500,SMALL(IF((VALUE('Paste Here'!G$2:G$2500)&gt;=10)*(VALUE('Paste Here'!G$2:G$2500)&lt;=17), ROW('Paste Here'!H$2:H$2500)-ROW('Paste Here'!G$2)+1),ROW(93:93))), "")</f>
        <v/>
      </c>
      <c r="G95" s="99" t="str" cm="1">
        <f t="array" ref="G95">IFERROR(INDEX('Paste Here'!A$2:A$2500,SMALL(IF((VALUE('Paste Here'!G$2:G$2500)&gt;=18), ROW('Paste Here'!H$2:H$2500)-ROW('Paste Here'!G$2)+1),ROW(93:93))), "")</f>
        <v/>
      </c>
      <c r="H95" s="2"/>
      <c r="K95" s="10"/>
      <c r="Q95" s="10"/>
    </row>
    <row r="96" spans="1:17">
      <c r="A96" s="2"/>
      <c r="B96" s="35" t="str" cm="1">
        <f t="array" ref="B96">IFERROR(INDEX('Paste Here'!A$2:A$2500,SMALL(IF((VALUE('Paste Here'!E$2:E$2500)&gt;=5)*(VALUE('Paste Here'!E$2:E$2500)&lt;=9), ROW('Paste Here'!E$2:E$2500)-ROW('Paste Here'!E$2)+1),ROW(94:94))), "")</f>
        <v/>
      </c>
      <c r="C96" s="36" t="str" cm="1">
        <f t="array" ref="C96">IFERROR(INDEX('Paste Here'!A$2:A$2500,SMALL(IF((VALUE('Paste Here'!E$2:E$2500)&gt;=10)*(VALUE('Paste Here'!E$2:E$2500)&lt;=17), ROW('Paste Here'!H$2:H$2500)-ROW('Paste Here'!E$2)+1),ROW(94:94))), "")</f>
        <v/>
      </c>
      <c r="D96" s="37" t="str" cm="1">
        <f t="array" ref="D96">IFERROR(INDEX('Paste Here'!A$2:A$2500,SMALL(IF((VALUE('Paste Here'!E$2:E$2500)&gt;=18), ROW('Paste Here'!H$2:H$2500)-ROW('Paste Here'!E$2)+1),ROW(94:94))), "")</f>
        <v/>
      </c>
      <c r="E96" s="35" t="str" cm="1">
        <f t="array" ref="E96">IFERROR(INDEX('Paste Here'!A$2:A$2500,SMALL(IF((VALUE('Paste Here'!G$2:G$2500)&gt;=5)*(VALUE('Paste Here'!G$2:G$2500)&lt;=9), ROW('Paste Here'!G$2:G$2500)-ROW('Paste Here'!G$2)+1),ROW(94:94))), "")</f>
        <v/>
      </c>
      <c r="F96" s="36" t="str" cm="1">
        <f t="array" ref="F96">IFERROR(INDEX('Paste Here'!A$2:A$2500,SMALL(IF((VALUE('Paste Here'!G$2:G$2500)&gt;=10)*(VALUE('Paste Here'!G$2:G$2500)&lt;=17), ROW('Paste Here'!H$2:H$2500)-ROW('Paste Here'!G$2)+1),ROW(94:94))), "")</f>
        <v/>
      </c>
      <c r="G96" s="99" t="str" cm="1">
        <f t="array" ref="G96">IFERROR(INDEX('Paste Here'!A$2:A$2500,SMALL(IF((VALUE('Paste Here'!G$2:G$2500)&gt;=18), ROW('Paste Here'!H$2:H$2500)-ROW('Paste Here'!G$2)+1),ROW(94:94))), "")</f>
        <v/>
      </c>
      <c r="H96" s="2"/>
      <c r="K96" s="10"/>
      <c r="Q96" s="10"/>
    </row>
    <row r="97" spans="1:17">
      <c r="A97" s="2"/>
      <c r="B97" s="35" t="str" cm="1">
        <f t="array" ref="B97">IFERROR(INDEX('Paste Here'!A$2:A$2500,SMALL(IF((VALUE('Paste Here'!E$2:E$2500)&gt;=5)*(VALUE('Paste Here'!E$2:E$2500)&lt;=9), ROW('Paste Here'!E$2:E$2500)-ROW('Paste Here'!E$2)+1),ROW(95:95))), "")</f>
        <v/>
      </c>
      <c r="C97" s="36" t="str" cm="1">
        <f t="array" ref="C97">IFERROR(INDEX('Paste Here'!A$2:A$2500,SMALL(IF((VALUE('Paste Here'!E$2:E$2500)&gt;=10)*(VALUE('Paste Here'!E$2:E$2500)&lt;=17), ROW('Paste Here'!H$2:H$2500)-ROW('Paste Here'!E$2)+1),ROW(95:95))), "")</f>
        <v/>
      </c>
      <c r="D97" s="37" t="str" cm="1">
        <f t="array" ref="D97">IFERROR(INDEX('Paste Here'!A$2:A$2500,SMALL(IF((VALUE('Paste Here'!E$2:E$2500)&gt;=18), ROW('Paste Here'!H$2:H$2500)-ROW('Paste Here'!E$2)+1),ROW(95:95))), "")</f>
        <v/>
      </c>
      <c r="E97" s="35" t="str" cm="1">
        <f t="array" ref="E97">IFERROR(INDEX('Paste Here'!A$2:A$2500,SMALL(IF((VALUE('Paste Here'!G$2:G$2500)&gt;=5)*(VALUE('Paste Here'!G$2:G$2500)&lt;=9), ROW('Paste Here'!G$2:G$2500)-ROW('Paste Here'!G$2)+1),ROW(95:95))), "")</f>
        <v/>
      </c>
      <c r="F97" s="36" t="str" cm="1">
        <f t="array" ref="F97">IFERROR(INDEX('Paste Here'!A$2:A$2500,SMALL(IF((VALUE('Paste Here'!G$2:G$2500)&gt;=10)*(VALUE('Paste Here'!G$2:G$2500)&lt;=17), ROW('Paste Here'!H$2:H$2500)-ROW('Paste Here'!G$2)+1),ROW(95:95))), "")</f>
        <v/>
      </c>
      <c r="G97" s="99" t="str" cm="1">
        <f t="array" ref="G97">IFERROR(INDEX('Paste Here'!A$2:A$2500,SMALL(IF((VALUE('Paste Here'!G$2:G$2500)&gt;=18), ROW('Paste Here'!H$2:H$2500)-ROW('Paste Here'!G$2)+1),ROW(95:95))), "")</f>
        <v/>
      </c>
      <c r="H97" s="2"/>
      <c r="K97" s="10"/>
      <c r="Q97" s="10"/>
    </row>
    <row r="98" spans="1:17">
      <c r="A98" s="2"/>
      <c r="B98" s="35" t="str" cm="1">
        <f t="array" ref="B98">IFERROR(INDEX('Paste Here'!A$2:A$2500,SMALL(IF((VALUE('Paste Here'!E$2:E$2500)&gt;=5)*(VALUE('Paste Here'!E$2:E$2500)&lt;=9), ROW('Paste Here'!E$2:E$2500)-ROW('Paste Here'!E$2)+1),ROW(96:96))), "")</f>
        <v/>
      </c>
      <c r="C98" s="36" t="str" cm="1">
        <f t="array" ref="C98">IFERROR(INDEX('Paste Here'!A$2:A$2500,SMALL(IF((VALUE('Paste Here'!E$2:E$2500)&gt;=10)*(VALUE('Paste Here'!E$2:E$2500)&lt;=17), ROW('Paste Here'!H$2:H$2500)-ROW('Paste Here'!E$2)+1),ROW(96:96))), "")</f>
        <v/>
      </c>
      <c r="D98" s="37" t="str" cm="1">
        <f t="array" ref="D98">IFERROR(INDEX('Paste Here'!A$2:A$2500,SMALL(IF((VALUE('Paste Here'!E$2:E$2500)&gt;=18), ROW('Paste Here'!H$2:H$2500)-ROW('Paste Here'!E$2)+1),ROW(96:96))), "")</f>
        <v/>
      </c>
      <c r="E98" s="35" t="str" cm="1">
        <f t="array" ref="E98">IFERROR(INDEX('Paste Here'!A$2:A$2500,SMALL(IF((VALUE('Paste Here'!G$2:G$2500)&gt;=5)*(VALUE('Paste Here'!G$2:G$2500)&lt;=9), ROW('Paste Here'!G$2:G$2500)-ROW('Paste Here'!G$2)+1),ROW(96:96))), "")</f>
        <v/>
      </c>
      <c r="F98" s="36" t="str" cm="1">
        <f t="array" ref="F98">IFERROR(INDEX('Paste Here'!A$2:A$2500,SMALL(IF((VALUE('Paste Here'!G$2:G$2500)&gt;=10)*(VALUE('Paste Here'!G$2:G$2500)&lt;=17), ROW('Paste Here'!H$2:H$2500)-ROW('Paste Here'!G$2)+1),ROW(96:96))), "")</f>
        <v/>
      </c>
      <c r="G98" s="99" t="str" cm="1">
        <f t="array" ref="G98">IFERROR(INDEX('Paste Here'!A$2:A$2500,SMALL(IF((VALUE('Paste Here'!G$2:G$2500)&gt;=18), ROW('Paste Here'!H$2:H$2500)-ROW('Paste Here'!G$2)+1),ROW(96:96))), "")</f>
        <v/>
      </c>
      <c r="H98" s="2"/>
      <c r="K98" s="10"/>
      <c r="Q98" s="10"/>
    </row>
    <row r="99" spans="1:17">
      <c r="A99" s="2"/>
      <c r="B99" s="35" t="str" cm="1">
        <f t="array" ref="B99">IFERROR(INDEX('Paste Here'!A$2:A$2500,SMALL(IF((VALUE('Paste Here'!E$2:E$2500)&gt;=5)*(VALUE('Paste Here'!E$2:E$2500)&lt;=9), ROW('Paste Here'!E$2:E$2500)-ROW('Paste Here'!E$2)+1),ROW(97:97))), "")</f>
        <v/>
      </c>
      <c r="C99" s="36" t="str" cm="1">
        <f t="array" ref="C99">IFERROR(INDEX('Paste Here'!A$2:A$2500,SMALL(IF((VALUE('Paste Here'!E$2:E$2500)&gt;=10)*(VALUE('Paste Here'!E$2:E$2500)&lt;=17), ROW('Paste Here'!H$2:H$2500)-ROW('Paste Here'!E$2)+1),ROW(97:97))), "")</f>
        <v/>
      </c>
      <c r="D99" s="37" t="str" cm="1">
        <f t="array" ref="D99">IFERROR(INDEX('Paste Here'!A$2:A$2500,SMALL(IF((VALUE('Paste Here'!E$2:E$2500)&gt;=18), ROW('Paste Here'!H$2:H$2500)-ROW('Paste Here'!E$2)+1),ROW(97:97))), "")</f>
        <v/>
      </c>
      <c r="E99" s="35" t="str" cm="1">
        <f t="array" ref="E99">IFERROR(INDEX('Paste Here'!A$2:A$2500,SMALL(IF((VALUE('Paste Here'!G$2:G$2500)&gt;=5)*(VALUE('Paste Here'!G$2:G$2500)&lt;=9), ROW('Paste Here'!G$2:G$2500)-ROW('Paste Here'!G$2)+1),ROW(97:97))), "")</f>
        <v/>
      </c>
      <c r="F99" s="36" t="str" cm="1">
        <f t="array" ref="F99">IFERROR(INDEX('Paste Here'!A$2:A$2500,SMALL(IF((VALUE('Paste Here'!G$2:G$2500)&gt;=10)*(VALUE('Paste Here'!G$2:G$2500)&lt;=17), ROW('Paste Here'!H$2:H$2500)-ROW('Paste Here'!G$2)+1),ROW(97:97))), "")</f>
        <v/>
      </c>
      <c r="G99" s="99" t="str" cm="1">
        <f t="array" ref="G99">IFERROR(INDEX('Paste Here'!A$2:A$2500,SMALL(IF((VALUE('Paste Here'!G$2:G$2500)&gt;=18), ROW('Paste Here'!H$2:H$2500)-ROW('Paste Here'!G$2)+1),ROW(97:97))), "")</f>
        <v/>
      </c>
      <c r="H99" s="2"/>
      <c r="K99" s="10"/>
      <c r="Q99" s="10"/>
    </row>
    <row r="100" spans="1:17">
      <c r="A100" s="2"/>
      <c r="B100" s="35" t="str" cm="1">
        <f t="array" ref="B100">IFERROR(INDEX('Paste Here'!A$2:A$2500,SMALL(IF((VALUE('Paste Here'!E$2:E$2500)&gt;=5)*(VALUE('Paste Here'!E$2:E$2500)&lt;=9), ROW('Paste Here'!E$2:E$2500)-ROW('Paste Here'!E$2)+1),ROW(98:98))), "")</f>
        <v/>
      </c>
      <c r="C100" s="36" t="str" cm="1">
        <f t="array" ref="C100">IFERROR(INDEX('Paste Here'!A$2:A$2500,SMALL(IF((VALUE('Paste Here'!E$2:E$2500)&gt;=10)*(VALUE('Paste Here'!E$2:E$2500)&lt;=17), ROW('Paste Here'!H$2:H$2500)-ROW('Paste Here'!E$2)+1),ROW(98:98))), "")</f>
        <v/>
      </c>
      <c r="D100" s="37" t="str" cm="1">
        <f t="array" ref="D100">IFERROR(INDEX('Paste Here'!A$2:A$2500,SMALL(IF((VALUE('Paste Here'!E$2:E$2500)&gt;=18), ROW('Paste Here'!H$2:H$2500)-ROW('Paste Here'!E$2)+1),ROW(98:98))), "")</f>
        <v/>
      </c>
      <c r="E100" s="35" t="str" cm="1">
        <f t="array" ref="E100">IFERROR(INDEX('Paste Here'!A$2:A$2500,SMALL(IF((VALUE('Paste Here'!G$2:G$2500)&gt;=5)*(VALUE('Paste Here'!G$2:G$2500)&lt;=9), ROW('Paste Here'!G$2:G$2500)-ROW('Paste Here'!G$2)+1),ROW(98:98))), "")</f>
        <v/>
      </c>
      <c r="F100" s="36" t="str" cm="1">
        <f t="array" ref="F100">IFERROR(INDEX('Paste Here'!A$2:A$2500,SMALL(IF((VALUE('Paste Here'!G$2:G$2500)&gt;=10)*(VALUE('Paste Here'!G$2:G$2500)&lt;=17), ROW('Paste Here'!H$2:H$2500)-ROW('Paste Here'!G$2)+1),ROW(98:98))), "")</f>
        <v/>
      </c>
      <c r="G100" s="99" t="str" cm="1">
        <f t="array" ref="G100">IFERROR(INDEX('Paste Here'!A$2:A$2500,SMALL(IF((VALUE('Paste Here'!G$2:G$2500)&gt;=18), ROW('Paste Here'!H$2:H$2500)-ROW('Paste Here'!G$2)+1),ROW(98:98))), "")</f>
        <v/>
      </c>
      <c r="H100" s="2"/>
      <c r="K100" s="10"/>
      <c r="Q100" s="10"/>
    </row>
    <row r="101" spans="1:17">
      <c r="A101" s="2"/>
      <c r="B101" s="35" t="str" cm="1">
        <f t="array" ref="B101">IFERROR(INDEX('Paste Here'!A$2:A$2500,SMALL(IF((VALUE('Paste Here'!E$2:E$2500)&gt;=5)*(VALUE('Paste Here'!E$2:E$2500)&lt;=9), ROW('Paste Here'!E$2:E$2500)-ROW('Paste Here'!E$2)+1),ROW(99:99))), "")</f>
        <v/>
      </c>
      <c r="C101" s="36" t="str" cm="1">
        <f t="array" ref="C101">IFERROR(INDEX('Paste Here'!A$2:A$2500,SMALL(IF((VALUE('Paste Here'!E$2:E$2500)&gt;=10)*(VALUE('Paste Here'!E$2:E$2500)&lt;=17), ROW('Paste Here'!H$2:H$2500)-ROW('Paste Here'!E$2)+1),ROW(99:99))), "")</f>
        <v/>
      </c>
      <c r="D101" s="37" t="str" cm="1">
        <f t="array" ref="D101">IFERROR(INDEX('Paste Here'!A$2:A$2500,SMALL(IF((VALUE('Paste Here'!E$2:E$2500)&gt;=18), ROW('Paste Here'!H$2:H$2500)-ROW('Paste Here'!E$2)+1),ROW(99:99))), "")</f>
        <v/>
      </c>
      <c r="E101" s="35" t="str" cm="1">
        <f t="array" ref="E101">IFERROR(INDEX('Paste Here'!A$2:A$2500,SMALL(IF((VALUE('Paste Here'!G$2:G$2500)&gt;=5)*(VALUE('Paste Here'!G$2:G$2500)&lt;=9), ROW('Paste Here'!G$2:G$2500)-ROW('Paste Here'!G$2)+1),ROW(99:99))), "")</f>
        <v/>
      </c>
      <c r="F101" s="36" t="str" cm="1">
        <f t="array" ref="F101">IFERROR(INDEX('Paste Here'!A$2:A$2500,SMALL(IF((VALUE('Paste Here'!G$2:G$2500)&gt;=10)*(VALUE('Paste Here'!G$2:G$2500)&lt;=17), ROW('Paste Here'!H$2:H$2500)-ROW('Paste Here'!G$2)+1),ROW(99:99))), "")</f>
        <v/>
      </c>
      <c r="G101" s="99" t="str" cm="1">
        <f t="array" ref="G101">IFERROR(INDEX('Paste Here'!A$2:A$2500,SMALL(IF((VALUE('Paste Here'!G$2:G$2500)&gt;=18), ROW('Paste Here'!H$2:H$2500)-ROW('Paste Here'!G$2)+1),ROW(99:99))), "")</f>
        <v/>
      </c>
      <c r="H101" s="2"/>
      <c r="K101" s="10"/>
      <c r="Q101" s="10"/>
    </row>
    <row r="102" spans="1:17">
      <c r="A102" s="2"/>
      <c r="B102" s="35" t="str" cm="1">
        <f t="array" ref="B102">IFERROR(INDEX('Paste Here'!A$2:A$2500,SMALL(IF((VALUE('Paste Here'!E$2:E$2500)&gt;=5)*(VALUE('Paste Here'!E$2:E$2500)&lt;=9), ROW('Paste Here'!E$2:E$2500)-ROW('Paste Here'!E$2)+1),ROW(100:100))), "")</f>
        <v/>
      </c>
      <c r="C102" s="36" t="str" cm="1">
        <f t="array" ref="C102">IFERROR(INDEX('Paste Here'!A$2:A$2500,SMALL(IF((VALUE('Paste Here'!E$2:E$2500)&gt;=10)*(VALUE('Paste Here'!E$2:E$2500)&lt;=17), ROW('Paste Here'!H$2:H$2500)-ROW('Paste Here'!E$2)+1),ROW(100:100))), "")</f>
        <v/>
      </c>
      <c r="D102" s="37" t="str" cm="1">
        <f t="array" ref="D102">IFERROR(INDEX('Paste Here'!A$2:A$2500,SMALL(IF((VALUE('Paste Here'!E$2:E$2500)&gt;=18), ROW('Paste Here'!H$2:H$2500)-ROW('Paste Here'!E$2)+1),ROW(100:100))), "")</f>
        <v/>
      </c>
      <c r="E102" s="35" t="str" cm="1">
        <f t="array" ref="E102">IFERROR(INDEX('Paste Here'!A$2:A$2500,SMALL(IF((VALUE('Paste Here'!G$2:G$2500)&gt;=5)*(VALUE('Paste Here'!G$2:G$2500)&lt;=9), ROW('Paste Here'!G$2:G$2500)-ROW('Paste Here'!G$2)+1),ROW(100:100))), "")</f>
        <v/>
      </c>
      <c r="F102" s="36" t="str" cm="1">
        <f t="array" ref="F102">IFERROR(INDEX('Paste Here'!A$2:A$2500,SMALL(IF((VALUE('Paste Here'!G$2:G$2500)&gt;=10)*(VALUE('Paste Here'!G$2:G$2500)&lt;=17), ROW('Paste Here'!H$2:H$2500)-ROW('Paste Here'!G$2)+1),ROW(100:100))), "")</f>
        <v/>
      </c>
      <c r="G102" s="99" t="str" cm="1">
        <f t="array" ref="G102">IFERROR(INDEX('Paste Here'!A$2:A$2500,SMALL(IF((VALUE('Paste Here'!G$2:G$2500)&gt;=18), ROW('Paste Here'!H$2:H$2500)-ROW('Paste Here'!G$2)+1),ROW(100:100))), "")</f>
        <v/>
      </c>
      <c r="H102" s="2"/>
      <c r="K102" s="10"/>
      <c r="Q102" s="10"/>
    </row>
    <row r="103" spans="1:17">
      <c r="A103" s="2"/>
      <c r="B103" s="35" t="str" cm="1">
        <f t="array" ref="B103">IFERROR(INDEX('Paste Here'!A$2:A$2500,SMALL(IF((VALUE('Paste Here'!E$2:E$2500)&gt;=5)*(VALUE('Paste Here'!E$2:E$2500)&lt;=9), ROW('Paste Here'!E$2:E$2500)-ROW('Paste Here'!E$2)+1),ROW(101:101))), "")</f>
        <v/>
      </c>
      <c r="C103" s="36" t="str" cm="1">
        <f t="array" ref="C103">IFERROR(INDEX('Paste Here'!A$2:A$2500,SMALL(IF((VALUE('Paste Here'!E$2:E$2500)&gt;=10)*(VALUE('Paste Here'!E$2:E$2500)&lt;=17), ROW('Paste Here'!H$2:H$2500)-ROW('Paste Here'!E$2)+1),ROW(101:101))), "")</f>
        <v/>
      </c>
      <c r="D103" s="37" t="str" cm="1">
        <f t="array" ref="D103">IFERROR(INDEX('Paste Here'!A$2:A$2500,SMALL(IF((VALUE('Paste Here'!E$2:E$2500)&gt;=18), ROW('Paste Here'!H$2:H$2500)-ROW('Paste Here'!E$2)+1),ROW(101:101))), "")</f>
        <v/>
      </c>
      <c r="E103" s="35" t="str" cm="1">
        <f t="array" ref="E103">IFERROR(INDEX('Paste Here'!A$2:A$2500,SMALL(IF((VALUE('Paste Here'!G$2:G$2500)&gt;=5)*(VALUE('Paste Here'!G$2:G$2500)&lt;=9), ROW('Paste Here'!G$2:G$2500)-ROW('Paste Here'!G$2)+1),ROW(101:101))), "")</f>
        <v/>
      </c>
      <c r="F103" s="36" t="str" cm="1">
        <f t="array" ref="F103">IFERROR(INDEX('Paste Here'!A$2:A$2500,SMALL(IF((VALUE('Paste Here'!G$2:G$2500)&gt;=10)*(VALUE('Paste Here'!G$2:G$2500)&lt;=17), ROW('Paste Here'!H$2:H$2500)-ROW('Paste Here'!G$2)+1),ROW(101:101))), "")</f>
        <v/>
      </c>
      <c r="G103" s="99" t="str" cm="1">
        <f t="array" ref="G103">IFERROR(INDEX('Paste Here'!A$2:A$2500,SMALL(IF((VALUE('Paste Here'!G$2:G$2500)&gt;=18), ROW('Paste Here'!H$2:H$2500)-ROW('Paste Here'!G$2)+1),ROW(101:101))), "")</f>
        <v/>
      </c>
      <c r="H103" s="2"/>
      <c r="K103" s="10"/>
      <c r="Q103" s="10"/>
    </row>
    <row r="104" spans="1:17">
      <c r="A104" s="2"/>
      <c r="B104" s="35" t="str" cm="1">
        <f t="array" ref="B104">IFERROR(INDEX('Paste Here'!A$2:A$2500,SMALL(IF((VALUE('Paste Here'!E$2:E$2500)&gt;=5)*(VALUE('Paste Here'!E$2:E$2500)&lt;=9), ROW('Paste Here'!E$2:E$2500)-ROW('Paste Here'!E$2)+1),ROW(102:102))), "")</f>
        <v/>
      </c>
      <c r="C104" s="36" t="str" cm="1">
        <f t="array" ref="C104">IFERROR(INDEX('Paste Here'!A$2:A$2500,SMALL(IF((VALUE('Paste Here'!E$2:E$2500)&gt;=10)*(VALUE('Paste Here'!E$2:E$2500)&lt;=17), ROW('Paste Here'!H$2:H$2500)-ROW('Paste Here'!E$2)+1),ROW(102:102))), "")</f>
        <v/>
      </c>
      <c r="D104" s="37" t="str" cm="1">
        <f t="array" ref="D104">IFERROR(INDEX('Paste Here'!A$2:A$2500,SMALL(IF((VALUE('Paste Here'!E$2:E$2500)&gt;=18), ROW('Paste Here'!H$2:H$2500)-ROW('Paste Here'!E$2)+1),ROW(102:102))), "")</f>
        <v/>
      </c>
      <c r="E104" s="35" t="str" cm="1">
        <f t="array" ref="E104">IFERROR(INDEX('Paste Here'!A$2:A$2500,SMALL(IF((VALUE('Paste Here'!G$2:G$2500)&gt;=5)*(VALUE('Paste Here'!G$2:G$2500)&lt;=9), ROW('Paste Here'!G$2:G$2500)-ROW('Paste Here'!G$2)+1),ROW(102:102))), "")</f>
        <v/>
      </c>
      <c r="F104" s="36" t="str" cm="1">
        <f t="array" ref="F104">IFERROR(INDEX('Paste Here'!A$2:A$2500,SMALL(IF((VALUE('Paste Here'!G$2:G$2500)&gt;=10)*(VALUE('Paste Here'!G$2:G$2500)&lt;=17), ROW('Paste Here'!H$2:H$2500)-ROW('Paste Here'!G$2)+1),ROW(102:102))), "")</f>
        <v/>
      </c>
      <c r="G104" s="99" t="str" cm="1">
        <f t="array" ref="G104">IFERROR(INDEX('Paste Here'!A$2:A$2500,SMALL(IF((VALUE('Paste Here'!G$2:G$2500)&gt;=18), ROW('Paste Here'!H$2:H$2500)-ROW('Paste Here'!G$2)+1),ROW(102:102))), "")</f>
        <v/>
      </c>
      <c r="H104" s="2"/>
      <c r="K104" s="10"/>
      <c r="Q104" s="10"/>
    </row>
    <row r="105" spans="1:17">
      <c r="A105" s="2"/>
      <c r="B105" s="35" t="str" cm="1">
        <f t="array" ref="B105">IFERROR(INDEX('Paste Here'!A$2:A$2500,SMALL(IF((VALUE('Paste Here'!E$2:E$2500)&gt;=5)*(VALUE('Paste Here'!E$2:E$2500)&lt;=9), ROW('Paste Here'!E$2:E$2500)-ROW('Paste Here'!E$2)+1),ROW(103:103))), "")</f>
        <v/>
      </c>
      <c r="C105" s="36" t="str" cm="1">
        <f t="array" ref="C105">IFERROR(INDEX('Paste Here'!A$2:A$2500,SMALL(IF((VALUE('Paste Here'!E$2:E$2500)&gt;=10)*(VALUE('Paste Here'!E$2:E$2500)&lt;=17), ROW('Paste Here'!H$2:H$2500)-ROW('Paste Here'!E$2)+1),ROW(103:103))), "")</f>
        <v/>
      </c>
      <c r="D105" s="37" t="str" cm="1">
        <f t="array" ref="D105">IFERROR(INDEX('Paste Here'!A$2:A$2500,SMALL(IF((VALUE('Paste Here'!E$2:E$2500)&gt;=18), ROW('Paste Here'!H$2:H$2500)-ROW('Paste Here'!E$2)+1),ROW(103:103))), "")</f>
        <v/>
      </c>
      <c r="E105" s="35" t="str" cm="1">
        <f t="array" ref="E105">IFERROR(INDEX('Paste Here'!A$2:A$2500,SMALL(IF((VALUE('Paste Here'!G$2:G$2500)&gt;=5)*(VALUE('Paste Here'!G$2:G$2500)&lt;=9), ROW('Paste Here'!G$2:G$2500)-ROW('Paste Here'!G$2)+1),ROW(103:103))), "")</f>
        <v/>
      </c>
      <c r="F105" s="36" t="str" cm="1">
        <f t="array" ref="F105">IFERROR(INDEX('Paste Here'!A$2:A$2500,SMALL(IF((VALUE('Paste Here'!G$2:G$2500)&gt;=10)*(VALUE('Paste Here'!G$2:G$2500)&lt;=17), ROW('Paste Here'!H$2:H$2500)-ROW('Paste Here'!G$2)+1),ROW(103:103))), "")</f>
        <v/>
      </c>
      <c r="G105" s="99" t="str" cm="1">
        <f t="array" ref="G105">IFERROR(INDEX('Paste Here'!A$2:A$2500,SMALL(IF((VALUE('Paste Here'!G$2:G$2500)&gt;=18), ROW('Paste Here'!H$2:H$2500)-ROW('Paste Here'!G$2)+1),ROW(103:103))), "")</f>
        <v/>
      </c>
      <c r="H105" s="2"/>
      <c r="K105" s="10"/>
      <c r="Q105" s="10"/>
    </row>
    <row r="106" spans="1:17">
      <c r="A106" s="2"/>
      <c r="B106" s="35" t="str" cm="1">
        <f t="array" ref="B106">IFERROR(INDEX('Paste Here'!A$2:A$2500,SMALL(IF((VALUE('Paste Here'!E$2:E$2500)&gt;=5)*(VALUE('Paste Here'!E$2:E$2500)&lt;=9), ROW('Paste Here'!E$2:E$2500)-ROW('Paste Here'!E$2)+1),ROW(104:104))), "")</f>
        <v/>
      </c>
      <c r="C106" s="36" t="str" cm="1">
        <f t="array" ref="C106">IFERROR(INDEX('Paste Here'!A$2:A$2500,SMALL(IF((VALUE('Paste Here'!E$2:E$2500)&gt;=10)*(VALUE('Paste Here'!E$2:E$2500)&lt;=17), ROW('Paste Here'!H$2:H$2500)-ROW('Paste Here'!E$2)+1),ROW(104:104))), "")</f>
        <v/>
      </c>
      <c r="D106" s="37" t="str" cm="1">
        <f t="array" ref="D106">IFERROR(INDEX('Paste Here'!A$2:A$2500,SMALL(IF((VALUE('Paste Here'!E$2:E$2500)&gt;=18), ROW('Paste Here'!H$2:H$2500)-ROW('Paste Here'!E$2)+1),ROW(104:104))), "")</f>
        <v/>
      </c>
      <c r="E106" s="35" t="str" cm="1">
        <f t="array" ref="E106">IFERROR(INDEX('Paste Here'!A$2:A$2500,SMALL(IF((VALUE('Paste Here'!G$2:G$2500)&gt;=5)*(VALUE('Paste Here'!G$2:G$2500)&lt;=9), ROW('Paste Here'!G$2:G$2500)-ROW('Paste Here'!G$2)+1),ROW(104:104))), "")</f>
        <v/>
      </c>
      <c r="F106" s="36" t="str" cm="1">
        <f t="array" ref="F106">IFERROR(INDEX('Paste Here'!A$2:A$2500,SMALL(IF((VALUE('Paste Here'!G$2:G$2500)&gt;=10)*(VALUE('Paste Here'!G$2:G$2500)&lt;=17), ROW('Paste Here'!H$2:H$2500)-ROW('Paste Here'!G$2)+1),ROW(104:104))), "")</f>
        <v/>
      </c>
      <c r="G106" s="99" t="str" cm="1">
        <f t="array" ref="G106">IFERROR(INDEX('Paste Here'!A$2:A$2500,SMALL(IF((VALUE('Paste Here'!G$2:G$2500)&gt;=18), ROW('Paste Here'!H$2:H$2500)-ROW('Paste Here'!G$2)+1),ROW(104:104))), "")</f>
        <v/>
      </c>
      <c r="H106" s="2"/>
      <c r="K106" s="10"/>
      <c r="Q106" s="10"/>
    </row>
    <row r="107" spans="1:17">
      <c r="A107" s="2"/>
      <c r="B107" s="35" t="str" cm="1">
        <f t="array" ref="B107">IFERROR(INDEX('Paste Here'!A$2:A$2500,SMALL(IF((VALUE('Paste Here'!E$2:E$2500)&gt;=5)*(VALUE('Paste Here'!E$2:E$2500)&lt;=9), ROW('Paste Here'!E$2:E$2500)-ROW('Paste Here'!E$2)+1),ROW(105:105))), "")</f>
        <v/>
      </c>
      <c r="C107" s="36" t="str" cm="1">
        <f t="array" ref="C107">IFERROR(INDEX('Paste Here'!A$2:A$2500,SMALL(IF((VALUE('Paste Here'!E$2:E$2500)&gt;=10)*(VALUE('Paste Here'!E$2:E$2500)&lt;=17), ROW('Paste Here'!H$2:H$2500)-ROW('Paste Here'!E$2)+1),ROW(105:105))), "")</f>
        <v/>
      </c>
      <c r="D107" s="37" t="str" cm="1">
        <f t="array" ref="D107">IFERROR(INDEX('Paste Here'!A$2:A$2500,SMALL(IF((VALUE('Paste Here'!E$2:E$2500)&gt;=18), ROW('Paste Here'!H$2:H$2500)-ROW('Paste Here'!E$2)+1),ROW(105:105))), "")</f>
        <v/>
      </c>
      <c r="E107" s="35" t="str" cm="1">
        <f t="array" ref="E107">IFERROR(INDEX('Paste Here'!A$2:A$2500,SMALL(IF((VALUE('Paste Here'!G$2:G$2500)&gt;=5)*(VALUE('Paste Here'!G$2:G$2500)&lt;=9), ROW('Paste Here'!G$2:G$2500)-ROW('Paste Here'!G$2)+1),ROW(105:105))), "")</f>
        <v/>
      </c>
      <c r="F107" s="36" t="str" cm="1">
        <f t="array" ref="F107">IFERROR(INDEX('Paste Here'!A$2:A$2500,SMALL(IF((VALUE('Paste Here'!G$2:G$2500)&gt;=10)*(VALUE('Paste Here'!G$2:G$2500)&lt;=17), ROW('Paste Here'!H$2:H$2500)-ROW('Paste Here'!G$2)+1),ROW(105:105))), "")</f>
        <v/>
      </c>
      <c r="G107" s="99" t="str" cm="1">
        <f t="array" ref="G107">IFERROR(INDEX('Paste Here'!A$2:A$2500,SMALL(IF((VALUE('Paste Here'!G$2:G$2500)&gt;=18), ROW('Paste Here'!H$2:H$2500)-ROW('Paste Here'!G$2)+1),ROW(105:105))), "")</f>
        <v/>
      </c>
      <c r="H107" s="2"/>
      <c r="K107" s="10"/>
      <c r="Q107" s="10"/>
    </row>
    <row r="108" spans="1:17">
      <c r="A108" s="2"/>
      <c r="B108" s="35" t="str" cm="1">
        <f t="array" ref="B108">IFERROR(INDEX('Paste Here'!A$2:A$2500,SMALL(IF((VALUE('Paste Here'!E$2:E$2500)&gt;=5)*(VALUE('Paste Here'!E$2:E$2500)&lt;=9), ROW('Paste Here'!E$2:E$2500)-ROW('Paste Here'!E$2)+1),ROW(106:106))), "")</f>
        <v/>
      </c>
      <c r="C108" s="36" t="str" cm="1">
        <f t="array" ref="C108">IFERROR(INDEX('Paste Here'!A$2:A$2500,SMALL(IF((VALUE('Paste Here'!E$2:E$2500)&gt;=10)*(VALUE('Paste Here'!E$2:E$2500)&lt;=17), ROW('Paste Here'!H$2:H$2500)-ROW('Paste Here'!E$2)+1),ROW(106:106))), "")</f>
        <v/>
      </c>
      <c r="D108" s="37" t="str" cm="1">
        <f t="array" ref="D108">IFERROR(INDEX('Paste Here'!A$2:A$2500,SMALL(IF((VALUE('Paste Here'!E$2:E$2500)&gt;=18), ROW('Paste Here'!H$2:H$2500)-ROW('Paste Here'!E$2)+1),ROW(106:106))), "")</f>
        <v/>
      </c>
      <c r="E108" s="35" t="str" cm="1">
        <f t="array" ref="E108">IFERROR(INDEX('Paste Here'!A$2:A$2500,SMALL(IF((VALUE('Paste Here'!G$2:G$2500)&gt;=5)*(VALUE('Paste Here'!G$2:G$2500)&lt;=9), ROW('Paste Here'!G$2:G$2500)-ROW('Paste Here'!G$2)+1),ROW(106:106))), "")</f>
        <v/>
      </c>
      <c r="F108" s="36" t="str" cm="1">
        <f t="array" ref="F108">IFERROR(INDEX('Paste Here'!A$2:A$2500,SMALL(IF((VALUE('Paste Here'!G$2:G$2500)&gt;=10)*(VALUE('Paste Here'!G$2:G$2500)&lt;=17), ROW('Paste Here'!H$2:H$2500)-ROW('Paste Here'!G$2)+1),ROW(106:106))), "")</f>
        <v/>
      </c>
      <c r="G108" s="99" t="str" cm="1">
        <f t="array" ref="G108">IFERROR(INDEX('Paste Here'!A$2:A$2500,SMALL(IF((VALUE('Paste Here'!G$2:G$2500)&gt;=18), ROW('Paste Here'!H$2:H$2500)-ROW('Paste Here'!G$2)+1),ROW(106:106))), "")</f>
        <v/>
      </c>
      <c r="H108" s="2"/>
      <c r="K108" s="10"/>
      <c r="Q108" s="10"/>
    </row>
    <row r="109" spans="1:17">
      <c r="A109" s="2"/>
      <c r="B109" s="35" t="str" cm="1">
        <f t="array" ref="B109">IFERROR(INDEX('Paste Here'!A$2:A$2500,SMALL(IF((VALUE('Paste Here'!E$2:E$2500)&gt;=5)*(VALUE('Paste Here'!E$2:E$2500)&lt;=9), ROW('Paste Here'!E$2:E$2500)-ROW('Paste Here'!E$2)+1),ROW(107:107))), "")</f>
        <v/>
      </c>
      <c r="C109" s="36" t="str" cm="1">
        <f t="array" ref="C109">IFERROR(INDEX('Paste Here'!A$2:A$2500,SMALL(IF((VALUE('Paste Here'!E$2:E$2500)&gt;=10)*(VALUE('Paste Here'!E$2:E$2500)&lt;=17), ROW('Paste Here'!H$2:H$2500)-ROW('Paste Here'!E$2)+1),ROW(107:107))), "")</f>
        <v/>
      </c>
      <c r="D109" s="37" t="str" cm="1">
        <f t="array" ref="D109">IFERROR(INDEX('Paste Here'!A$2:A$2500,SMALL(IF((VALUE('Paste Here'!E$2:E$2500)&gt;=18), ROW('Paste Here'!H$2:H$2500)-ROW('Paste Here'!E$2)+1),ROW(107:107))), "")</f>
        <v/>
      </c>
      <c r="E109" s="35" t="str" cm="1">
        <f t="array" ref="E109">IFERROR(INDEX('Paste Here'!A$2:A$2500,SMALL(IF((VALUE('Paste Here'!G$2:G$2500)&gt;=5)*(VALUE('Paste Here'!G$2:G$2500)&lt;=9), ROW('Paste Here'!G$2:G$2500)-ROW('Paste Here'!G$2)+1),ROW(107:107))), "")</f>
        <v/>
      </c>
      <c r="F109" s="36" t="str" cm="1">
        <f t="array" ref="F109">IFERROR(INDEX('Paste Here'!A$2:A$2500,SMALL(IF((VALUE('Paste Here'!G$2:G$2500)&gt;=10)*(VALUE('Paste Here'!G$2:G$2500)&lt;=17), ROW('Paste Here'!H$2:H$2500)-ROW('Paste Here'!G$2)+1),ROW(107:107))), "")</f>
        <v/>
      </c>
      <c r="G109" s="99" t="str" cm="1">
        <f t="array" ref="G109">IFERROR(INDEX('Paste Here'!A$2:A$2500,SMALL(IF((VALUE('Paste Here'!G$2:G$2500)&gt;=18), ROW('Paste Here'!H$2:H$2500)-ROW('Paste Here'!G$2)+1),ROW(107:107))), "")</f>
        <v/>
      </c>
      <c r="H109" s="2"/>
      <c r="K109" s="10"/>
      <c r="Q109" s="10"/>
    </row>
    <row r="110" spans="1:17">
      <c r="A110" s="2"/>
      <c r="B110" s="35" t="str" cm="1">
        <f t="array" ref="B110">IFERROR(INDEX('Paste Here'!A$2:A$2500,SMALL(IF((VALUE('Paste Here'!E$2:E$2500)&gt;=5)*(VALUE('Paste Here'!E$2:E$2500)&lt;=9), ROW('Paste Here'!E$2:E$2500)-ROW('Paste Here'!E$2)+1),ROW(108:108))), "")</f>
        <v/>
      </c>
      <c r="C110" s="36" t="str" cm="1">
        <f t="array" ref="C110">IFERROR(INDEX('Paste Here'!A$2:A$2500,SMALL(IF((VALUE('Paste Here'!E$2:E$2500)&gt;=10)*(VALUE('Paste Here'!E$2:E$2500)&lt;=17), ROW('Paste Here'!H$2:H$2500)-ROW('Paste Here'!E$2)+1),ROW(108:108))), "")</f>
        <v/>
      </c>
      <c r="D110" s="37" t="str" cm="1">
        <f t="array" ref="D110">IFERROR(INDEX('Paste Here'!A$2:A$2500,SMALL(IF((VALUE('Paste Here'!E$2:E$2500)&gt;=18), ROW('Paste Here'!H$2:H$2500)-ROW('Paste Here'!E$2)+1),ROW(108:108))), "")</f>
        <v/>
      </c>
      <c r="E110" s="35" t="str" cm="1">
        <f t="array" ref="E110">IFERROR(INDEX('Paste Here'!A$2:A$2500,SMALL(IF((VALUE('Paste Here'!G$2:G$2500)&gt;=5)*(VALUE('Paste Here'!G$2:G$2500)&lt;=9), ROW('Paste Here'!G$2:G$2500)-ROW('Paste Here'!G$2)+1),ROW(108:108))), "")</f>
        <v/>
      </c>
      <c r="F110" s="36" t="str" cm="1">
        <f t="array" ref="F110">IFERROR(INDEX('Paste Here'!A$2:A$2500,SMALL(IF((VALUE('Paste Here'!G$2:G$2500)&gt;=10)*(VALUE('Paste Here'!G$2:G$2500)&lt;=17), ROW('Paste Here'!H$2:H$2500)-ROW('Paste Here'!G$2)+1),ROW(108:108))), "")</f>
        <v/>
      </c>
      <c r="G110" s="99" t="str" cm="1">
        <f t="array" ref="G110">IFERROR(INDEX('Paste Here'!A$2:A$2500,SMALL(IF((VALUE('Paste Here'!G$2:G$2500)&gt;=18), ROW('Paste Here'!H$2:H$2500)-ROW('Paste Here'!G$2)+1),ROW(108:108))), "")</f>
        <v/>
      </c>
      <c r="H110" s="2"/>
      <c r="K110" s="10"/>
      <c r="Q110" s="10"/>
    </row>
    <row r="111" spans="1:17">
      <c r="A111" s="2"/>
      <c r="B111" s="35" t="str" cm="1">
        <f t="array" ref="B111">IFERROR(INDEX('Paste Here'!A$2:A$2500,SMALL(IF((VALUE('Paste Here'!E$2:E$2500)&gt;=5)*(VALUE('Paste Here'!E$2:E$2500)&lt;=9), ROW('Paste Here'!E$2:E$2500)-ROW('Paste Here'!E$2)+1),ROW(109:109))), "")</f>
        <v/>
      </c>
      <c r="C111" s="36" t="str" cm="1">
        <f t="array" ref="C111">IFERROR(INDEX('Paste Here'!A$2:A$2500,SMALL(IF((VALUE('Paste Here'!E$2:E$2500)&gt;=10)*(VALUE('Paste Here'!E$2:E$2500)&lt;=17), ROW('Paste Here'!H$2:H$2500)-ROW('Paste Here'!E$2)+1),ROW(109:109))), "")</f>
        <v/>
      </c>
      <c r="D111" s="37" t="str" cm="1">
        <f t="array" ref="D111">IFERROR(INDEX('Paste Here'!A$2:A$2500,SMALL(IF((VALUE('Paste Here'!E$2:E$2500)&gt;=18), ROW('Paste Here'!H$2:H$2500)-ROW('Paste Here'!E$2)+1),ROW(109:109))), "")</f>
        <v/>
      </c>
      <c r="E111" s="35" t="str" cm="1">
        <f t="array" ref="E111">IFERROR(INDEX('Paste Here'!A$2:A$2500,SMALL(IF((VALUE('Paste Here'!G$2:G$2500)&gt;=5)*(VALUE('Paste Here'!G$2:G$2500)&lt;=9), ROW('Paste Here'!G$2:G$2500)-ROW('Paste Here'!G$2)+1),ROW(109:109))), "")</f>
        <v/>
      </c>
      <c r="F111" s="36" t="str" cm="1">
        <f t="array" ref="F111">IFERROR(INDEX('Paste Here'!A$2:A$2500,SMALL(IF((VALUE('Paste Here'!G$2:G$2500)&gt;=10)*(VALUE('Paste Here'!G$2:G$2500)&lt;=17), ROW('Paste Here'!H$2:H$2500)-ROW('Paste Here'!G$2)+1),ROW(109:109))), "")</f>
        <v/>
      </c>
      <c r="G111" s="99" t="str" cm="1">
        <f t="array" ref="G111">IFERROR(INDEX('Paste Here'!A$2:A$2500,SMALL(IF((VALUE('Paste Here'!G$2:G$2500)&gt;=18), ROW('Paste Here'!H$2:H$2500)-ROW('Paste Here'!G$2)+1),ROW(109:109))), "")</f>
        <v/>
      </c>
      <c r="H111" s="2"/>
      <c r="K111" s="10"/>
      <c r="Q111" s="10"/>
    </row>
    <row r="112" spans="1:17">
      <c r="A112" s="2"/>
      <c r="B112" s="35" t="str" cm="1">
        <f t="array" ref="B112">IFERROR(INDEX('Paste Here'!A$2:A$2500,SMALL(IF((VALUE('Paste Here'!E$2:E$2500)&gt;=5)*(VALUE('Paste Here'!E$2:E$2500)&lt;=9), ROW('Paste Here'!E$2:E$2500)-ROW('Paste Here'!E$2)+1),ROW(110:110))), "")</f>
        <v/>
      </c>
      <c r="C112" s="36" t="str" cm="1">
        <f t="array" ref="C112">IFERROR(INDEX('Paste Here'!A$2:A$2500,SMALL(IF((VALUE('Paste Here'!E$2:E$2500)&gt;=10)*(VALUE('Paste Here'!E$2:E$2500)&lt;=17), ROW('Paste Here'!H$2:H$2500)-ROW('Paste Here'!E$2)+1),ROW(110:110))), "")</f>
        <v/>
      </c>
      <c r="D112" s="37" t="str" cm="1">
        <f t="array" ref="D112">IFERROR(INDEX('Paste Here'!A$2:A$2500,SMALL(IF((VALUE('Paste Here'!E$2:E$2500)&gt;=18), ROW('Paste Here'!H$2:H$2500)-ROW('Paste Here'!E$2)+1),ROW(110:110))), "")</f>
        <v/>
      </c>
      <c r="E112" s="35" t="str" cm="1">
        <f t="array" ref="E112">IFERROR(INDEX('Paste Here'!A$2:A$2500,SMALL(IF((VALUE('Paste Here'!G$2:G$2500)&gt;=5)*(VALUE('Paste Here'!G$2:G$2500)&lt;=9), ROW('Paste Here'!G$2:G$2500)-ROW('Paste Here'!G$2)+1),ROW(110:110))), "")</f>
        <v/>
      </c>
      <c r="F112" s="36" t="str" cm="1">
        <f t="array" ref="F112">IFERROR(INDEX('Paste Here'!A$2:A$2500,SMALL(IF((VALUE('Paste Here'!G$2:G$2500)&gt;=10)*(VALUE('Paste Here'!G$2:G$2500)&lt;=17), ROW('Paste Here'!H$2:H$2500)-ROW('Paste Here'!G$2)+1),ROW(110:110))), "")</f>
        <v/>
      </c>
      <c r="G112" s="99" t="str" cm="1">
        <f t="array" ref="G112">IFERROR(INDEX('Paste Here'!A$2:A$2500,SMALL(IF((VALUE('Paste Here'!G$2:G$2500)&gt;=18), ROW('Paste Here'!H$2:H$2500)-ROW('Paste Here'!G$2)+1),ROW(110:110))), "")</f>
        <v/>
      </c>
      <c r="H112" s="2"/>
      <c r="K112" s="10"/>
      <c r="Q112" s="10"/>
    </row>
    <row r="113" spans="1:17">
      <c r="A113" s="2"/>
      <c r="B113" s="35" t="str" cm="1">
        <f t="array" ref="B113">IFERROR(INDEX('Paste Here'!A$2:A$2500,SMALL(IF((VALUE('Paste Here'!E$2:E$2500)&gt;=5)*(VALUE('Paste Here'!E$2:E$2500)&lt;=9), ROW('Paste Here'!E$2:E$2500)-ROW('Paste Here'!E$2)+1),ROW(111:111))), "")</f>
        <v/>
      </c>
      <c r="C113" s="36" t="str" cm="1">
        <f t="array" ref="C113">IFERROR(INDEX('Paste Here'!A$2:A$2500,SMALL(IF((VALUE('Paste Here'!E$2:E$2500)&gt;=10)*(VALUE('Paste Here'!E$2:E$2500)&lt;=17), ROW('Paste Here'!H$2:H$2500)-ROW('Paste Here'!E$2)+1),ROW(111:111))), "")</f>
        <v/>
      </c>
      <c r="D113" s="37" t="str" cm="1">
        <f t="array" ref="D113">IFERROR(INDEX('Paste Here'!A$2:A$2500,SMALL(IF((VALUE('Paste Here'!E$2:E$2500)&gt;=18), ROW('Paste Here'!H$2:H$2500)-ROW('Paste Here'!E$2)+1),ROW(111:111))), "")</f>
        <v/>
      </c>
      <c r="E113" s="35" t="str" cm="1">
        <f t="array" ref="E113">IFERROR(INDEX('Paste Here'!A$2:A$2500,SMALL(IF((VALUE('Paste Here'!G$2:G$2500)&gt;=5)*(VALUE('Paste Here'!G$2:G$2500)&lt;=9), ROW('Paste Here'!G$2:G$2500)-ROW('Paste Here'!G$2)+1),ROW(111:111))), "")</f>
        <v/>
      </c>
      <c r="F113" s="36" t="str" cm="1">
        <f t="array" ref="F113">IFERROR(INDEX('Paste Here'!A$2:A$2500,SMALL(IF((VALUE('Paste Here'!G$2:G$2500)&gt;=10)*(VALUE('Paste Here'!G$2:G$2500)&lt;=17), ROW('Paste Here'!H$2:H$2500)-ROW('Paste Here'!G$2)+1),ROW(111:111))), "")</f>
        <v/>
      </c>
      <c r="G113" s="99" t="str" cm="1">
        <f t="array" ref="G113">IFERROR(INDEX('Paste Here'!A$2:A$2500,SMALL(IF((VALUE('Paste Here'!G$2:G$2500)&gt;=18), ROW('Paste Here'!H$2:H$2500)-ROW('Paste Here'!G$2)+1),ROW(111:111))), "")</f>
        <v/>
      </c>
      <c r="H113" s="2"/>
      <c r="K113" s="10"/>
      <c r="Q113" s="10"/>
    </row>
    <row r="114" spans="1:17">
      <c r="A114" s="2"/>
      <c r="B114" s="35" t="str" cm="1">
        <f t="array" ref="B114">IFERROR(INDEX('Paste Here'!A$2:A$2500,SMALL(IF((VALUE('Paste Here'!E$2:E$2500)&gt;=5)*(VALUE('Paste Here'!E$2:E$2500)&lt;=9), ROW('Paste Here'!E$2:E$2500)-ROW('Paste Here'!E$2)+1),ROW(112:112))), "")</f>
        <v/>
      </c>
      <c r="C114" s="36" t="str" cm="1">
        <f t="array" ref="C114">IFERROR(INDEX('Paste Here'!A$2:A$2500,SMALL(IF((VALUE('Paste Here'!E$2:E$2500)&gt;=10)*(VALUE('Paste Here'!E$2:E$2500)&lt;=17), ROW('Paste Here'!H$2:H$2500)-ROW('Paste Here'!E$2)+1),ROW(112:112))), "")</f>
        <v/>
      </c>
      <c r="D114" s="37" t="str" cm="1">
        <f t="array" ref="D114">IFERROR(INDEX('Paste Here'!A$2:A$2500,SMALL(IF((VALUE('Paste Here'!E$2:E$2500)&gt;=18), ROW('Paste Here'!H$2:H$2500)-ROW('Paste Here'!E$2)+1),ROW(112:112))), "")</f>
        <v/>
      </c>
      <c r="E114" s="35" t="str" cm="1">
        <f t="array" ref="E114">IFERROR(INDEX('Paste Here'!A$2:A$2500,SMALL(IF((VALUE('Paste Here'!G$2:G$2500)&gt;=5)*(VALUE('Paste Here'!G$2:G$2500)&lt;=9), ROW('Paste Here'!G$2:G$2500)-ROW('Paste Here'!G$2)+1),ROW(112:112))), "")</f>
        <v/>
      </c>
      <c r="F114" s="36" t="str" cm="1">
        <f t="array" ref="F114">IFERROR(INDEX('Paste Here'!A$2:A$2500,SMALL(IF((VALUE('Paste Here'!G$2:G$2500)&gt;=10)*(VALUE('Paste Here'!G$2:G$2500)&lt;=17), ROW('Paste Here'!H$2:H$2500)-ROW('Paste Here'!G$2)+1),ROW(112:112))), "")</f>
        <v/>
      </c>
      <c r="G114" s="99" t="str" cm="1">
        <f t="array" ref="G114">IFERROR(INDEX('Paste Here'!A$2:A$2500,SMALL(IF((VALUE('Paste Here'!G$2:G$2500)&gt;=18), ROW('Paste Here'!H$2:H$2500)-ROW('Paste Here'!G$2)+1),ROW(112:112))), "")</f>
        <v/>
      </c>
      <c r="H114" s="2"/>
      <c r="K114" s="10"/>
      <c r="Q114" s="10"/>
    </row>
    <row r="115" spans="1:17">
      <c r="A115" s="2"/>
      <c r="B115" s="35" t="str" cm="1">
        <f t="array" ref="B115">IFERROR(INDEX('Paste Here'!A$2:A$2500,SMALL(IF((VALUE('Paste Here'!E$2:E$2500)&gt;=5)*(VALUE('Paste Here'!E$2:E$2500)&lt;=9), ROW('Paste Here'!E$2:E$2500)-ROW('Paste Here'!E$2)+1),ROW(113:113))), "")</f>
        <v/>
      </c>
      <c r="C115" s="36" t="str" cm="1">
        <f t="array" ref="C115">IFERROR(INDEX('Paste Here'!A$2:A$2500,SMALL(IF((VALUE('Paste Here'!E$2:E$2500)&gt;=10)*(VALUE('Paste Here'!E$2:E$2500)&lt;=17), ROW('Paste Here'!H$2:H$2500)-ROW('Paste Here'!E$2)+1),ROW(113:113))), "")</f>
        <v/>
      </c>
      <c r="D115" s="37" t="str" cm="1">
        <f t="array" ref="D115">IFERROR(INDEX('Paste Here'!A$2:A$2500,SMALL(IF((VALUE('Paste Here'!E$2:E$2500)&gt;=18), ROW('Paste Here'!H$2:H$2500)-ROW('Paste Here'!E$2)+1),ROW(113:113))), "")</f>
        <v/>
      </c>
      <c r="E115" s="35" t="str" cm="1">
        <f t="array" ref="E115">IFERROR(INDEX('Paste Here'!A$2:A$2500,SMALL(IF((VALUE('Paste Here'!G$2:G$2500)&gt;=5)*(VALUE('Paste Here'!G$2:G$2500)&lt;=9), ROW('Paste Here'!G$2:G$2500)-ROW('Paste Here'!G$2)+1),ROW(113:113))), "")</f>
        <v/>
      </c>
      <c r="F115" s="36" t="str" cm="1">
        <f t="array" ref="F115">IFERROR(INDEX('Paste Here'!A$2:A$2500,SMALL(IF((VALUE('Paste Here'!G$2:G$2500)&gt;=10)*(VALUE('Paste Here'!G$2:G$2500)&lt;=17), ROW('Paste Here'!H$2:H$2500)-ROW('Paste Here'!G$2)+1),ROW(113:113))), "")</f>
        <v/>
      </c>
      <c r="G115" s="99" t="str" cm="1">
        <f t="array" ref="G115">IFERROR(INDEX('Paste Here'!A$2:A$2500,SMALL(IF((VALUE('Paste Here'!G$2:G$2500)&gt;=18), ROW('Paste Here'!H$2:H$2500)-ROW('Paste Here'!G$2)+1),ROW(113:113))), "")</f>
        <v/>
      </c>
      <c r="H115" s="2"/>
      <c r="K115" s="10"/>
      <c r="Q115" s="10"/>
    </row>
    <row r="116" spans="1:17">
      <c r="A116" s="2"/>
      <c r="B116" s="35" t="str" cm="1">
        <f t="array" ref="B116">IFERROR(INDEX('Paste Here'!A$2:A$2500,SMALL(IF((VALUE('Paste Here'!E$2:E$2500)&gt;=5)*(VALUE('Paste Here'!E$2:E$2500)&lt;=9), ROW('Paste Here'!E$2:E$2500)-ROW('Paste Here'!E$2)+1),ROW(114:114))), "")</f>
        <v/>
      </c>
      <c r="C116" s="36" t="str" cm="1">
        <f t="array" ref="C116">IFERROR(INDEX('Paste Here'!A$2:A$2500,SMALL(IF((VALUE('Paste Here'!E$2:E$2500)&gt;=10)*(VALUE('Paste Here'!E$2:E$2500)&lt;=17), ROW('Paste Here'!H$2:H$2500)-ROW('Paste Here'!E$2)+1),ROW(114:114))), "")</f>
        <v/>
      </c>
      <c r="D116" s="37" t="str" cm="1">
        <f t="array" ref="D116">IFERROR(INDEX('Paste Here'!A$2:A$2500,SMALL(IF((VALUE('Paste Here'!E$2:E$2500)&gt;=18), ROW('Paste Here'!H$2:H$2500)-ROW('Paste Here'!E$2)+1),ROW(114:114))), "")</f>
        <v/>
      </c>
      <c r="E116" s="35" t="str" cm="1">
        <f t="array" ref="E116">IFERROR(INDEX('Paste Here'!A$2:A$2500,SMALL(IF((VALUE('Paste Here'!G$2:G$2500)&gt;=5)*(VALUE('Paste Here'!G$2:G$2500)&lt;=9), ROW('Paste Here'!G$2:G$2500)-ROW('Paste Here'!G$2)+1),ROW(114:114))), "")</f>
        <v/>
      </c>
      <c r="F116" s="36" t="str" cm="1">
        <f t="array" ref="F116">IFERROR(INDEX('Paste Here'!A$2:A$2500,SMALL(IF((VALUE('Paste Here'!G$2:G$2500)&gt;=10)*(VALUE('Paste Here'!G$2:G$2500)&lt;=17), ROW('Paste Here'!H$2:H$2500)-ROW('Paste Here'!G$2)+1),ROW(114:114))), "")</f>
        <v/>
      </c>
      <c r="G116" s="99" t="str" cm="1">
        <f t="array" ref="G116">IFERROR(INDEX('Paste Here'!A$2:A$2500,SMALL(IF((VALUE('Paste Here'!G$2:G$2500)&gt;=18), ROW('Paste Here'!H$2:H$2500)-ROW('Paste Here'!G$2)+1),ROW(114:114))), "")</f>
        <v/>
      </c>
      <c r="H116" s="2"/>
      <c r="K116" s="10"/>
      <c r="Q116" s="10"/>
    </row>
    <row r="117" spans="1:17">
      <c r="A117" s="2"/>
      <c r="B117" s="35" t="str" cm="1">
        <f t="array" ref="B117">IFERROR(INDEX('Paste Here'!A$2:A$2500,SMALL(IF((VALUE('Paste Here'!E$2:E$2500)&gt;=5)*(VALUE('Paste Here'!E$2:E$2500)&lt;=9), ROW('Paste Here'!E$2:E$2500)-ROW('Paste Here'!E$2)+1),ROW(115:115))), "")</f>
        <v/>
      </c>
      <c r="C117" s="36" t="str" cm="1">
        <f t="array" ref="C117">IFERROR(INDEX('Paste Here'!A$2:A$2500,SMALL(IF((VALUE('Paste Here'!E$2:E$2500)&gt;=10)*(VALUE('Paste Here'!E$2:E$2500)&lt;=17), ROW('Paste Here'!H$2:H$2500)-ROW('Paste Here'!E$2)+1),ROW(115:115))), "")</f>
        <v/>
      </c>
      <c r="D117" s="37" t="str" cm="1">
        <f t="array" ref="D117">IFERROR(INDEX('Paste Here'!A$2:A$2500,SMALL(IF((VALUE('Paste Here'!E$2:E$2500)&gt;=18), ROW('Paste Here'!H$2:H$2500)-ROW('Paste Here'!E$2)+1),ROW(115:115))), "")</f>
        <v/>
      </c>
      <c r="E117" s="35" t="str" cm="1">
        <f t="array" ref="E117">IFERROR(INDEX('Paste Here'!A$2:A$2500,SMALL(IF((VALUE('Paste Here'!G$2:G$2500)&gt;=5)*(VALUE('Paste Here'!G$2:G$2500)&lt;=9), ROW('Paste Here'!G$2:G$2500)-ROW('Paste Here'!G$2)+1),ROW(115:115))), "")</f>
        <v/>
      </c>
      <c r="F117" s="36" t="str" cm="1">
        <f t="array" ref="F117">IFERROR(INDEX('Paste Here'!A$2:A$2500,SMALL(IF((VALUE('Paste Here'!G$2:G$2500)&gt;=10)*(VALUE('Paste Here'!G$2:G$2500)&lt;=17), ROW('Paste Here'!H$2:H$2500)-ROW('Paste Here'!G$2)+1),ROW(115:115))), "")</f>
        <v/>
      </c>
      <c r="G117" s="99" t="str" cm="1">
        <f t="array" ref="G117">IFERROR(INDEX('Paste Here'!A$2:A$2500,SMALL(IF((VALUE('Paste Here'!G$2:G$2500)&gt;=18), ROW('Paste Here'!H$2:H$2500)-ROW('Paste Here'!G$2)+1),ROW(115:115))), "")</f>
        <v/>
      </c>
      <c r="H117" s="2"/>
      <c r="K117" s="10"/>
      <c r="Q117" s="10"/>
    </row>
    <row r="118" spans="1:17">
      <c r="A118" s="2"/>
      <c r="B118" s="35" t="str" cm="1">
        <f t="array" ref="B118">IFERROR(INDEX('Paste Here'!A$2:A$2500,SMALL(IF((VALUE('Paste Here'!E$2:E$2500)&gt;=5)*(VALUE('Paste Here'!E$2:E$2500)&lt;=9), ROW('Paste Here'!E$2:E$2500)-ROW('Paste Here'!E$2)+1),ROW(116:116))), "")</f>
        <v/>
      </c>
      <c r="C118" s="36" t="str" cm="1">
        <f t="array" ref="C118">IFERROR(INDEX('Paste Here'!A$2:A$2500,SMALL(IF((VALUE('Paste Here'!E$2:E$2500)&gt;=10)*(VALUE('Paste Here'!E$2:E$2500)&lt;=17), ROW('Paste Here'!H$2:H$2500)-ROW('Paste Here'!E$2)+1),ROW(116:116))), "")</f>
        <v/>
      </c>
      <c r="D118" s="37" t="str" cm="1">
        <f t="array" ref="D118">IFERROR(INDEX('Paste Here'!A$2:A$2500,SMALL(IF((VALUE('Paste Here'!E$2:E$2500)&gt;=18), ROW('Paste Here'!H$2:H$2500)-ROW('Paste Here'!E$2)+1),ROW(116:116))), "")</f>
        <v/>
      </c>
      <c r="E118" s="35" t="str" cm="1">
        <f t="array" ref="E118">IFERROR(INDEX('Paste Here'!A$2:A$2500,SMALL(IF((VALUE('Paste Here'!G$2:G$2500)&gt;=5)*(VALUE('Paste Here'!G$2:G$2500)&lt;=9), ROW('Paste Here'!G$2:G$2500)-ROW('Paste Here'!G$2)+1),ROW(116:116))), "")</f>
        <v/>
      </c>
      <c r="F118" s="36" t="str" cm="1">
        <f t="array" ref="F118">IFERROR(INDEX('Paste Here'!A$2:A$2500,SMALL(IF((VALUE('Paste Here'!G$2:G$2500)&gt;=10)*(VALUE('Paste Here'!G$2:G$2500)&lt;=17), ROW('Paste Here'!H$2:H$2500)-ROW('Paste Here'!G$2)+1),ROW(116:116))), "")</f>
        <v/>
      </c>
      <c r="G118" s="99" t="str" cm="1">
        <f t="array" ref="G118">IFERROR(INDEX('Paste Here'!A$2:A$2500,SMALL(IF((VALUE('Paste Here'!G$2:G$2500)&gt;=18), ROW('Paste Here'!H$2:H$2500)-ROW('Paste Here'!G$2)+1),ROW(116:116))), "")</f>
        <v/>
      </c>
      <c r="H118" s="2"/>
      <c r="K118" s="10"/>
      <c r="Q118" s="10"/>
    </row>
    <row r="119" spans="1:17">
      <c r="A119" s="2"/>
      <c r="B119" s="35" t="str" cm="1">
        <f t="array" ref="B119">IFERROR(INDEX('Paste Here'!A$2:A$2500,SMALL(IF((VALUE('Paste Here'!E$2:E$2500)&gt;=5)*(VALUE('Paste Here'!E$2:E$2500)&lt;=9), ROW('Paste Here'!E$2:E$2500)-ROW('Paste Here'!E$2)+1),ROW(117:117))), "")</f>
        <v/>
      </c>
      <c r="C119" s="36" t="str" cm="1">
        <f t="array" ref="C119">IFERROR(INDEX('Paste Here'!A$2:A$2500,SMALL(IF((VALUE('Paste Here'!E$2:E$2500)&gt;=10)*(VALUE('Paste Here'!E$2:E$2500)&lt;=17), ROW('Paste Here'!H$2:H$2500)-ROW('Paste Here'!E$2)+1),ROW(117:117))), "")</f>
        <v/>
      </c>
      <c r="D119" s="37" t="str" cm="1">
        <f t="array" ref="D119">IFERROR(INDEX('Paste Here'!A$2:A$2500,SMALL(IF((VALUE('Paste Here'!E$2:E$2500)&gt;=18), ROW('Paste Here'!H$2:H$2500)-ROW('Paste Here'!E$2)+1),ROW(117:117))), "")</f>
        <v/>
      </c>
      <c r="E119" s="35" t="str" cm="1">
        <f t="array" ref="E119">IFERROR(INDEX('Paste Here'!A$2:A$2500,SMALL(IF((VALUE('Paste Here'!G$2:G$2500)&gt;=5)*(VALUE('Paste Here'!G$2:G$2500)&lt;=9), ROW('Paste Here'!G$2:G$2500)-ROW('Paste Here'!G$2)+1),ROW(117:117))), "")</f>
        <v/>
      </c>
      <c r="F119" s="36" t="str" cm="1">
        <f t="array" ref="F119">IFERROR(INDEX('Paste Here'!A$2:A$2500,SMALL(IF((VALUE('Paste Here'!G$2:G$2500)&gt;=10)*(VALUE('Paste Here'!G$2:G$2500)&lt;=17), ROW('Paste Here'!H$2:H$2500)-ROW('Paste Here'!G$2)+1),ROW(117:117))), "")</f>
        <v/>
      </c>
      <c r="G119" s="99" t="str" cm="1">
        <f t="array" ref="G119">IFERROR(INDEX('Paste Here'!A$2:A$2500,SMALL(IF((VALUE('Paste Here'!G$2:G$2500)&gt;=18), ROW('Paste Here'!H$2:H$2500)-ROW('Paste Here'!G$2)+1),ROW(117:117))), "")</f>
        <v/>
      </c>
      <c r="H119" s="2"/>
      <c r="K119" s="10"/>
      <c r="Q119" s="10"/>
    </row>
    <row r="120" spans="1:17">
      <c r="A120" s="2"/>
      <c r="B120" s="35" t="str" cm="1">
        <f t="array" ref="B120">IFERROR(INDEX('Paste Here'!A$2:A$2500,SMALL(IF((VALUE('Paste Here'!E$2:E$2500)&gt;=5)*(VALUE('Paste Here'!E$2:E$2500)&lt;=9), ROW('Paste Here'!E$2:E$2500)-ROW('Paste Here'!E$2)+1),ROW(118:118))), "")</f>
        <v/>
      </c>
      <c r="C120" s="36" t="str" cm="1">
        <f t="array" ref="C120">IFERROR(INDEX('Paste Here'!A$2:A$2500,SMALL(IF((VALUE('Paste Here'!E$2:E$2500)&gt;=10)*(VALUE('Paste Here'!E$2:E$2500)&lt;=17), ROW('Paste Here'!H$2:H$2500)-ROW('Paste Here'!E$2)+1),ROW(118:118))), "")</f>
        <v/>
      </c>
      <c r="D120" s="37" t="str" cm="1">
        <f t="array" ref="D120">IFERROR(INDEX('Paste Here'!A$2:A$2500,SMALL(IF((VALUE('Paste Here'!E$2:E$2500)&gt;=18), ROW('Paste Here'!H$2:H$2500)-ROW('Paste Here'!E$2)+1),ROW(118:118))), "")</f>
        <v/>
      </c>
      <c r="E120" s="35" t="str" cm="1">
        <f t="array" ref="E120">IFERROR(INDEX('Paste Here'!A$2:A$2500,SMALL(IF((VALUE('Paste Here'!G$2:G$2500)&gt;=5)*(VALUE('Paste Here'!G$2:G$2500)&lt;=9), ROW('Paste Here'!G$2:G$2500)-ROW('Paste Here'!G$2)+1),ROW(118:118))), "")</f>
        <v/>
      </c>
      <c r="F120" s="36" t="str" cm="1">
        <f t="array" ref="F120">IFERROR(INDEX('Paste Here'!A$2:A$2500,SMALL(IF((VALUE('Paste Here'!G$2:G$2500)&gt;=10)*(VALUE('Paste Here'!G$2:G$2500)&lt;=17), ROW('Paste Here'!H$2:H$2500)-ROW('Paste Here'!G$2)+1),ROW(118:118))), "")</f>
        <v/>
      </c>
      <c r="G120" s="99" t="str" cm="1">
        <f t="array" ref="G120">IFERROR(INDEX('Paste Here'!A$2:A$2500,SMALL(IF((VALUE('Paste Here'!G$2:G$2500)&gt;=18), ROW('Paste Here'!H$2:H$2500)-ROW('Paste Here'!G$2)+1),ROW(118:118))), "")</f>
        <v/>
      </c>
      <c r="H120" s="2"/>
      <c r="K120" s="10"/>
      <c r="Q120" s="10"/>
    </row>
    <row r="121" spans="1:17">
      <c r="A121" s="2"/>
      <c r="B121" s="35" t="str" cm="1">
        <f t="array" ref="B121">IFERROR(INDEX('Paste Here'!A$2:A$2500,SMALL(IF((VALUE('Paste Here'!E$2:E$2500)&gt;=5)*(VALUE('Paste Here'!E$2:E$2500)&lt;=9), ROW('Paste Here'!E$2:E$2500)-ROW('Paste Here'!E$2)+1),ROW(119:119))), "")</f>
        <v/>
      </c>
      <c r="C121" s="36" t="str" cm="1">
        <f t="array" ref="C121">IFERROR(INDEX('Paste Here'!A$2:A$2500,SMALL(IF((VALUE('Paste Here'!E$2:E$2500)&gt;=10)*(VALUE('Paste Here'!E$2:E$2500)&lt;=17), ROW('Paste Here'!H$2:H$2500)-ROW('Paste Here'!E$2)+1),ROW(119:119))), "")</f>
        <v/>
      </c>
      <c r="D121" s="37" t="str" cm="1">
        <f t="array" ref="D121">IFERROR(INDEX('Paste Here'!A$2:A$2500,SMALL(IF((VALUE('Paste Here'!E$2:E$2500)&gt;=18), ROW('Paste Here'!H$2:H$2500)-ROW('Paste Here'!E$2)+1),ROW(119:119))), "")</f>
        <v/>
      </c>
      <c r="E121" s="35" t="str" cm="1">
        <f t="array" ref="E121">IFERROR(INDEX('Paste Here'!A$2:A$2500,SMALL(IF((VALUE('Paste Here'!G$2:G$2500)&gt;=5)*(VALUE('Paste Here'!G$2:G$2500)&lt;=9), ROW('Paste Here'!G$2:G$2500)-ROW('Paste Here'!G$2)+1),ROW(119:119))), "")</f>
        <v/>
      </c>
      <c r="F121" s="36" t="str" cm="1">
        <f t="array" ref="F121">IFERROR(INDEX('Paste Here'!A$2:A$2500,SMALL(IF((VALUE('Paste Here'!G$2:G$2500)&gt;=10)*(VALUE('Paste Here'!G$2:G$2500)&lt;=17), ROW('Paste Here'!H$2:H$2500)-ROW('Paste Here'!G$2)+1),ROW(119:119))), "")</f>
        <v/>
      </c>
      <c r="G121" s="99" t="str" cm="1">
        <f t="array" ref="G121">IFERROR(INDEX('Paste Here'!A$2:A$2500,SMALL(IF((VALUE('Paste Here'!G$2:G$2500)&gt;=18), ROW('Paste Here'!H$2:H$2500)-ROW('Paste Here'!G$2)+1),ROW(119:119))), "")</f>
        <v/>
      </c>
      <c r="H121" s="2"/>
      <c r="K121" s="10"/>
      <c r="Q121" s="10"/>
    </row>
    <row r="122" spans="1:17">
      <c r="A122" s="2"/>
      <c r="B122" s="35" t="str" cm="1">
        <f t="array" ref="B122">IFERROR(INDEX('Paste Here'!A$2:A$2500,SMALL(IF((VALUE('Paste Here'!E$2:E$2500)&gt;=5)*(VALUE('Paste Here'!E$2:E$2500)&lt;=9), ROW('Paste Here'!E$2:E$2500)-ROW('Paste Here'!E$2)+1),ROW(120:120))), "")</f>
        <v/>
      </c>
      <c r="C122" s="36" t="str" cm="1">
        <f t="array" ref="C122">IFERROR(INDEX('Paste Here'!A$2:A$2500,SMALL(IF((VALUE('Paste Here'!E$2:E$2500)&gt;=10)*(VALUE('Paste Here'!E$2:E$2500)&lt;=17), ROW('Paste Here'!H$2:H$2500)-ROW('Paste Here'!E$2)+1),ROW(120:120))), "")</f>
        <v/>
      </c>
      <c r="D122" s="37" t="str" cm="1">
        <f t="array" ref="D122">IFERROR(INDEX('Paste Here'!A$2:A$2500,SMALL(IF((VALUE('Paste Here'!E$2:E$2500)&gt;=18), ROW('Paste Here'!H$2:H$2500)-ROW('Paste Here'!E$2)+1),ROW(120:120))), "")</f>
        <v/>
      </c>
      <c r="E122" s="35" t="str" cm="1">
        <f t="array" ref="E122">IFERROR(INDEX('Paste Here'!A$2:A$2500,SMALL(IF((VALUE('Paste Here'!G$2:G$2500)&gt;=5)*(VALUE('Paste Here'!G$2:G$2500)&lt;=9), ROW('Paste Here'!G$2:G$2500)-ROW('Paste Here'!G$2)+1),ROW(120:120))), "")</f>
        <v/>
      </c>
      <c r="F122" s="36" t="str" cm="1">
        <f t="array" ref="F122">IFERROR(INDEX('Paste Here'!A$2:A$2500,SMALL(IF((VALUE('Paste Here'!G$2:G$2500)&gt;=10)*(VALUE('Paste Here'!G$2:G$2500)&lt;=17), ROW('Paste Here'!H$2:H$2500)-ROW('Paste Here'!G$2)+1),ROW(120:120))), "")</f>
        <v/>
      </c>
      <c r="G122" s="99" t="str" cm="1">
        <f t="array" ref="G122">IFERROR(INDEX('Paste Here'!A$2:A$2500,SMALL(IF((VALUE('Paste Here'!G$2:G$2500)&gt;=18), ROW('Paste Here'!H$2:H$2500)-ROW('Paste Here'!G$2)+1),ROW(120:120))), "")</f>
        <v/>
      </c>
      <c r="H122" s="2"/>
      <c r="K122" s="10"/>
      <c r="Q122" s="10"/>
    </row>
    <row r="123" spans="1:17">
      <c r="A123" s="2"/>
      <c r="B123" s="35" t="str" cm="1">
        <f t="array" ref="B123">IFERROR(INDEX('Paste Here'!A$2:A$2500,SMALL(IF((VALUE('Paste Here'!E$2:E$2500)&gt;=5)*(VALUE('Paste Here'!E$2:E$2500)&lt;=9), ROW('Paste Here'!E$2:E$2500)-ROW('Paste Here'!E$2)+1),ROW(121:121))), "")</f>
        <v/>
      </c>
      <c r="C123" s="36" t="str" cm="1">
        <f t="array" ref="C123">IFERROR(INDEX('Paste Here'!A$2:A$2500,SMALL(IF((VALUE('Paste Here'!E$2:E$2500)&gt;=10)*(VALUE('Paste Here'!E$2:E$2500)&lt;=17), ROW('Paste Here'!H$2:H$2500)-ROW('Paste Here'!E$2)+1),ROW(121:121))), "")</f>
        <v/>
      </c>
      <c r="D123" s="37" t="str" cm="1">
        <f t="array" ref="D123">IFERROR(INDEX('Paste Here'!A$2:A$2500,SMALL(IF((VALUE('Paste Here'!E$2:E$2500)&gt;=18), ROW('Paste Here'!H$2:H$2500)-ROW('Paste Here'!E$2)+1),ROW(121:121))), "")</f>
        <v/>
      </c>
      <c r="E123" s="35" t="str" cm="1">
        <f t="array" ref="E123">IFERROR(INDEX('Paste Here'!A$2:A$2500,SMALL(IF((VALUE('Paste Here'!G$2:G$2500)&gt;=5)*(VALUE('Paste Here'!G$2:G$2500)&lt;=9), ROW('Paste Here'!G$2:G$2500)-ROW('Paste Here'!G$2)+1),ROW(121:121))), "")</f>
        <v/>
      </c>
      <c r="F123" s="36" t="str" cm="1">
        <f t="array" ref="F123">IFERROR(INDEX('Paste Here'!A$2:A$2500,SMALL(IF((VALUE('Paste Here'!G$2:G$2500)&gt;=10)*(VALUE('Paste Here'!G$2:G$2500)&lt;=17), ROW('Paste Here'!H$2:H$2500)-ROW('Paste Here'!G$2)+1),ROW(121:121))), "")</f>
        <v/>
      </c>
      <c r="G123" s="99" t="str" cm="1">
        <f t="array" ref="G123">IFERROR(INDEX('Paste Here'!A$2:A$2500,SMALL(IF((VALUE('Paste Here'!G$2:G$2500)&gt;=18), ROW('Paste Here'!H$2:H$2500)-ROW('Paste Here'!G$2)+1),ROW(121:121))), "")</f>
        <v/>
      </c>
      <c r="H123" s="2"/>
      <c r="K123" s="10"/>
      <c r="Q123" s="10"/>
    </row>
    <row r="124" spans="1:17">
      <c r="A124" s="2"/>
      <c r="B124" s="35" t="str" cm="1">
        <f t="array" ref="B124">IFERROR(INDEX('Paste Here'!A$2:A$2500,SMALL(IF((VALUE('Paste Here'!E$2:E$2500)&gt;=5)*(VALUE('Paste Here'!E$2:E$2500)&lt;=9), ROW('Paste Here'!E$2:E$2500)-ROW('Paste Here'!E$2)+1),ROW(122:122))), "")</f>
        <v/>
      </c>
      <c r="C124" s="36" t="str" cm="1">
        <f t="array" ref="C124">IFERROR(INDEX('Paste Here'!A$2:A$2500,SMALL(IF((VALUE('Paste Here'!E$2:E$2500)&gt;=10)*(VALUE('Paste Here'!E$2:E$2500)&lt;=17), ROW('Paste Here'!H$2:H$2500)-ROW('Paste Here'!E$2)+1),ROW(122:122))), "")</f>
        <v/>
      </c>
      <c r="D124" s="37" t="str" cm="1">
        <f t="array" ref="D124">IFERROR(INDEX('Paste Here'!A$2:A$2500,SMALL(IF((VALUE('Paste Here'!E$2:E$2500)&gt;=18), ROW('Paste Here'!H$2:H$2500)-ROW('Paste Here'!E$2)+1),ROW(122:122))), "")</f>
        <v/>
      </c>
      <c r="E124" s="35" t="str" cm="1">
        <f t="array" ref="E124">IFERROR(INDEX('Paste Here'!A$2:A$2500,SMALL(IF((VALUE('Paste Here'!G$2:G$2500)&gt;=5)*(VALUE('Paste Here'!G$2:G$2500)&lt;=9), ROW('Paste Here'!G$2:G$2500)-ROW('Paste Here'!G$2)+1),ROW(122:122))), "")</f>
        <v/>
      </c>
      <c r="F124" s="36" t="str" cm="1">
        <f t="array" ref="F124">IFERROR(INDEX('Paste Here'!A$2:A$2500,SMALL(IF((VALUE('Paste Here'!G$2:G$2500)&gt;=10)*(VALUE('Paste Here'!G$2:G$2500)&lt;=17), ROW('Paste Here'!H$2:H$2500)-ROW('Paste Here'!G$2)+1),ROW(122:122))), "")</f>
        <v/>
      </c>
      <c r="G124" s="99" t="str" cm="1">
        <f t="array" ref="G124">IFERROR(INDEX('Paste Here'!A$2:A$2500,SMALL(IF((VALUE('Paste Here'!G$2:G$2500)&gt;=18), ROW('Paste Here'!H$2:H$2500)-ROW('Paste Here'!G$2)+1),ROW(122:122))), "")</f>
        <v/>
      </c>
      <c r="H124" s="2"/>
      <c r="K124" s="10"/>
      <c r="Q124" s="10"/>
    </row>
    <row r="125" spans="1:17">
      <c r="A125" s="2"/>
      <c r="B125" s="35" t="str" cm="1">
        <f t="array" ref="B125">IFERROR(INDEX('Paste Here'!A$2:A$2500,SMALL(IF((VALUE('Paste Here'!E$2:E$2500)&gt;=5)*(VALUE('Paste Here'!E$2:E$2500)&lt;=9), ROW('Paste Here'!E$2:E$2500)-ROW('Paste Here'!E$2)+1),ROW(123:123))), "")</f>
        <v/>
      </c>
      <c r="C125" s="36" t="str" cm="1">
        <f t="array" ref="C125">IFERROR(INDEX('Paste Here'!A$2:A$2500,SMALL(IF((VALUE('Paste Here'!E$2:E$2500)&gt;=10)*(VALUE('Paste Here'!E$2:E$2500)&lt;=17), ROW('Paste Here'!H$2:H$2500)-ROW('Paste Here'!E$2)+1),ROW(123:123))), "")</f>
        <v/>
      </c>
      <c r="D125" s="37" t="str" cm="1">
        <f t="array" ref="D125">IFERROR(INDEX('Paste Here'!A$2:A$2500,SMALL(IF((VALUE('Paste Here'!E$2:E$2500)&gt;=18), ROW('Paste Here'!H$2:H$2500)-ROW('Paste Here'!E$2)+1),ROW(123:123))), "")</f>
        <v/>
      </c>
      <c r="E125" s="35" t="str" cm="1">
        <f t="array" ref="E125">IFERROR(INDEX('Paste Here'!A$2:A$2500,SMALL(IF((VALUE('Paste Here'!G$2:G$2500)&gt;=5)*(VALUE('Paste Here'!G$2:G$2500)&lt;=9), ROW('Paste Here'!G$2:G$2500)-ROW('Paste Here'!G$2)+1),ROW(123:123))), "")</f>
        <v/>
      </c>
      <c r="F125" s="36" t="str" cm="1">
        <f t="array" ref="F125">IFERROR(INDEX('Paste Here'!A$2:A$2500,SMALL(IF((VALUE('Paste Here'!G$2:G$2500)&gt;=10)*(VALUE('Paste Here'!G$2:G$2500)&lt;=17), ROW('Paste Here'!H$2:H$2500)-ROW('Paste Here'!G$2)+1),ROW(123:123))), "")</f>
        <v/>
      </c>
      <c r="G125" s="99" t="str" cm="1">
        <f t="array" ref="G125">IFERROR(INDEX('Paste Here'!A$2:A$2500,SMALL(IF((VALUE('Paste Here'!G$2:G$2500)&gt;=18), ROW('Paste Here'!H$2:H$2500)-ROW('Paste Here'!G$2)+1),ROW(123:123))), "")</f>
        <v/>
      </c>
      <c r="H125" s="2"/>
      <c r="K125" s="10"/>
      <c r="Q125" s="10"/>
    </row>
    <row r="126" spans="1:17">
      <c r="A126" s="2"/>
      <c r="B126" s="35" t="str" cm="1">
        <f t="array" ref="B126">IFERROR(INDEX('Paste Here'!A$2:A$2500,SMALL(IF((VALUE('Paste Here'!E$2:E$2500)&gt;=5)*(VALUE('Paste Here'!E$2:E$2500)&lt;=9), ROW('Paste Here'!E$2:E$2500)-ROW('Paste Here'!E$2)+1),ROW(124:124))), "")</f>
        <v/>
      </c>
      <c r="C126" s="36" t="str" cm="1">
        <f t="array" ref="C126">IFERROR(INDEX('Paste Here'!A$2:A$2500,SMALL(IF((VALUE('Paste Here'!E$2:E$2500)&gt;=10)*(VALUE('Paste Here'!E$2:E$2500)&lt;=17), ROW('Paste Here'!H$2:H$2500)-ROW('Paste Here'!E$2)+1),ROW(124:124))), "")</f>
        <v/>
      </c>
      <c r="D126" s="37" t="str" cm="1">
        <f t="array" ref="D126">IFERROR(INDEX('Paste Here'!A$2:A$2500,SMALL(IF((VALUE('Paste Here'!E$2:E$2500)&gt;=18), ROW('Paste Here'!H$2:H$2500)-ROW('Paste Here'!E$2)+1),ROW(124:124))), "")</f>
        <v/>
      </c>
      <c r="E126" s="35" t="str" cm="1">
        <f t="array" ref="E126">IFERROR(INDEX('Paste Here'!A$2:A$2500,SMALL(IF((VALUE('Paste Here'!G$2:G$2500)&gt;=5)*(VALUE('Paste Here'!G$2:G$2500)&lt;=9), ROW('Paste Here'!G$2:G$2500)-ROW('Paste Here'!G$2)+1),ROW(124:124))), "")</f>
        <v/>
      </c>
      <c r="F126" s="36" t="str" cm="1">
        <f t="array" ref="F126">IFERROR(INDEX('Paste Here'!A$2:A$2500,SMALL(IF((VALUE('Paste Here'!G$2:G$2500)&gt;=10)*(VALUE('Paste Here'!G$2:G$2500)&lt;=17), ROW('Paste Here'!H$2:H$2500)-ROW('Paste Here'!G$2)+1),ROW(124:124))), "")</f>
        <v/>
      </c>
      <c r="G126" s="99" t="str" cm="1">
        <f t="array" ref="G126">IFERROR(INDEX('Paste Here'!A$2:A$2500,SMALL(IF((VALUE('Paste Here'!G$2:G$2500)&gt;=18), ROW('Paste Here'!H$2:H$2500)-ROW('Paste Here'!G$2)+1),ROW(124:124))), "")</f>
        <v/>
      </c>
      <c r="H126" s="2"/>
      <c r="K126" s="10"/>
      <c r="Q126" s="10"/>
    </row>
    <row r="127" spans="1:17">
      <c r="A127" s="2"/>
      <c r="B127" s="35" t="str" cm="1">
        <f t="array" ref="B127">IFERROR(INDEX('Paste Here'!A$2:A$2500,SMALL(IF((VALUE('Paste Here'!E$2:E$2500)&gt;=5)*(VALUE('Paste Here'!E$2:E$2500)&lt;=9), ROW('Paste Here'!E$2:E$2500)-ROW('Paste Here'!E$2)+1),ROW(125:125))), "")</f>
        <v/>
      </c>
      <c r="C127" s="36" t="str" cm="1">
        <f t="array" ref="C127">IFERROR(INDEX('Paste Here'!A$2:A$2500,SMALL(IF((VALUE('Paste Here'!E$2:E$2500)&gt;=10)*(VALUE('Paste Here'!E$2:E$2500)&lt;=17), ROW('Paste Here'!H$2:H$2500)-ROW('Paste Here'!E$2)+1),ROW(125:125))), "")</f>
        <v/>
      </c>
      <c r="D127" s="37" t="str" cm="1">
        <f t="array" ref="D127">IFERROR(INDEX('Paste Here'!A$2:A$2500,SMALL(IF((VALUE('Paste Here'!E$2:E$2500)&gt;=18), ROW('Paste Here'!H$2:H$2500)-ROW('Paste Here'!E$2)+1),ROW(125:125))), "")</f>
        <v/>
      </c>
      <c r="E127" s="35" t="str" cm="1">
        <f t="array" ref="E127">IFERROR(INDEX('Paste Here'!A$2:A$2500,SMALL(IF((VALUE('Paste Here'!G$2:G$2500)&gt;=5)*(VALUE('Paste Here'!G$2:G$2500)&lt;=9), ROW('Paste Here'!G$2:G$2500)-ROW('Paste Here'!G$2)+1),ROW(125:125))), "")</f>
        <v/>
      </c>
      <c r="F127" s="36" t="str" cm="1">
        <f t="array" ref="F127">IFERROR(INDEX('Paste Here'!A$2:A$2500,SMALL(IF((VALUE('Paste Here'!G$2:G$2500)&gt;=10)*(VALUE('Paste Here'!G$2:G$2500)&lt;=17), ROW('Paste Here'!H$2:H$2500)-ROW('Paste Here'!G$2)+1),ROW(125:125))), "")</f>
        <v/>
      </c>
      <c r="G127" s="99" t="str" cm="1">
        <f t="array" ref="G127">IFERROR(INDEX('Paste Here'!A$2:A$2500,SMALL(IF((VALUE('Paste Here'!G$2:G$2500)&gt;=18), ROW('Paste Here'!H$2:H$2500)-ROW('Paste Here'!G$2)+1),ROW(125:125))), "")</f>
        <v/>
      </c>
      <c r="H127" s="2"/>
      <c r="K127" s="10"/>
      <c r="Q127" s="10"/>
    </row>
    <row r="128" spans="1:17">
      <c r="A128" s="2"/>
      <c r="B128" s="35" t="str" cm="1">
        <f t="array" ref="B128">IFERROR(INDEX('Paste Here'!A$2:A$2500,SMALL(IF((VALUE('Paste Here'!E$2:E$2500)&gt;=5)*(VALUE('Paste Here'!E$2:E$2500)&lt;=9), ROW('Paste Here'!E$2:E$2500)-ROW('Paste Here'!E$2)+1),ROW(126:126))), "")</f>
        <v/>
      </c>
      <c r="C128" s="36" t="str" cm="1">
        <f t="array" ref="C128">IFERROR(INDEX('Paste Here'!A$2:A$2500,SMALL(IF((VALUE('Paste Here'!E$2:E$2500)&gt;=10)*(VALUE('Paste Here'!E$2:E$2500)&lt;=17), ROW('Paste Here'!H$2:H$2500)-ROW('Paste Here'!E$2)+1),ROW(126:126))), "")</f>
        <v/>
      </c>
      <c r="D128" s="37" t="str" cm="1">
        <f t="array" ref="D128">IFERROR(INDEX('Paste Here'!A$2:A$2500,SMALL(IF((VALUE('Paste Here'!E$2:E$2500)&gt;=18), ROW('Paste Here'!H$2:H$2500)-ROW('Paste Here'!E$2)+1),ROW(126:126))), "")</f>
        <v/>
      </c>
      <c r="E128" s="35" t="str" cm="1">
        <f t="array" ref="E128">IFERROR(INDEX('Paste Here'!A$2:A$2500,SMALL(IF((VALUE('Paste Here'!G$2:G$2500)&gt;=5)*(VALUE('Paste Here'!G$2:G$2500)&lt;=9), ROW('Paste Here'!G$2:G$2500)-ROW('Paste Here'!G$2)+1),ROW(126:126))), "")</f>
        <v/>
      </c>
      <c r="F128" s="36" t="str" cm="1">
        <f t="array" ref="F128">IFERROR(INDEX('Paste Here'!A$2:A$2500,SMALL(IF((VALUE('Paste Here'!G$2:G$2500)&gt;=10)*(VALUE('Paste Here'!G$2:G$2500)&lt;=17), ROW('Paste Here'!H$2:H$2500)-ROW('Paste Here'!G$2)+1),ROW(126:126))), "")</f>
        <v/>
      </c>
      <c r="G128" s="99" t="str" cm="1">
        <f t="array" ref="G128">IFERROR(INDEX('Paste Here'!A$2:A$2500,SMALL(IF((VALUE('Paste Here'!G$2:G$2500)&gt;=18), ROW('Paste Here'!H$2:H$2500)-ROW('Paste Here'!G$2)+1),ROW(126:126))), "")</f>
        <v/>
      </c>
      <c r="H128" s="2"/>
      <c r="K128" s="10"/>
      <c r="Q128" s="10"/>
    </row>
    <row r="129" spans="1:17">
      <c r="A129" s="2"/>
      <c r="B129" s="35" t="str" cm="1">
        <f t="array" ref="B129">IFERROR(INDEX('Paste Here'!A$2:A$2500,SMALL(IF((VALUE('Paste Here'!E$2:E$2500)&gt;=5)*(VALUE('Paste Here'!E$2:E$2500)&lt;=9), ROW('Paste Here'!E$2:E$2500)-ROW('Paste Here'!E$2)+1),ROW(127:127))), "")</f>
        <v/>
      </c>
      <c r="C129" s="36" t="str" cm="1">
        <f t="array" ref="C129">IFERROR(INDEX('Paste Here'!A$2:A$2500,SMALL(IF((VALUE('Paste Here'!E$2:E$2500)&gt;=10)*(VALUE('Paste Here'!E$2:E$2500)&lt;=17), ROW('Paste Here'!H$2:H$2500)-ROW('Paste Here'!E$2)+1),ROW(127:127))), "")</f>
        <v/>
      </c>
      <c r="D129" s="37" t="str" cm="1">
        <f t="array" ref="D129">IFERROR(INDEX('Paste Here'!A$2:A$2500,SMALL(IF((VALUE('Paste Here'!E$2:E$2500)&gt;=18), ROW('Paste Here'!H$2:H$2500)-ROW('Paste Here'!E$2)+1),ROW(127:127))), "")</f>
        <v/>
      </c>
      <c r="E129" s="35" t="str" cm="1">
        <f t="array" ref="E129">IFERROR(INDEX('Paste Here'!A$2:A$2500,SMALL(IF((VALUE('Paste Here'!G$2:G$2500)&gt;=5)*(VALUE('Paste Here'!G$2:G$2500)&lt;=9), ROW('Paste Here'!G$2:G$2500)-ROW('Paste Here'!G$2)+1),ROW(127:127))), "")</f>
        <v/>
      </c>
      <c r="F129" s="36" t="str" cm="1">
        <f t="array" ref="F129">IFERROR(INDEX('Paste Here'!A$2:A$2500,SMALL(IF((VALUE('Paste Here'!G$2:G$2500)&gt;=10)*(VALUE('Paste Here'!G$2:G$2500)&lt;=17), ROW('Paste Here'!H$2:H$2500)-ROW('Paste Here'!G$2)+1),ROW(127:127))), "")</f>
        <v/>
      </c>
      <c r="G129" s="99" t="str" cm="1">
        <f t="array" ref="G129">IFERROR(INDEX('Paste Here'!A$2:A$2500,SMALL(IF((VALUE('Paste Here'!G$2:G$2500)&gt;=18), ROW('Paste Here'!H$2:H$2500)-ROW('Paste Here'!G$2)+1),ROW(127:127))), "")</f>
        <v/>
      </c>
      <c r="H129" s="2"/>
      <c r="K129" s="10"/>
      <c r="Q129" s="10"/>
    </row>
    <row r="130" spans="1:17">
      <c r="A130" s="2"/>
      <c r="B130" s="35" t="str" cm="1">
        <f t="array" ref="B130">IFERROR(INDEX('Paste Here'!A$2:A$2500,SMALL(IF((VALUE('Paste Here'!E$2:E$2500)&gt;=5)*(VALUE('Paste Here'!E$2:E$2500)&lt;=9), ROW('Paste Here'!E$2:E$2500)-ROW('Paste Here'!E$2)+1),ROW(128:128))), "")</f>
        <v/>
      </c>
      <c r="C130" s="36" t="str" cm="1">
        <f t="array" ref="C130">IFERROR(INDEX('Paste Here'!A$2:A$2500,SMALL(IF((VALUE('Paste Here'!E$2:E$2500)&gt;=10)*(VALUE('Paste Here'!E$2:E$2500)&lt;=17), ROW('Paste Here'!H$2:H$2500)-ROW('Paste Here'!E$2)+1),ROW(128:128))), "")</f>
        <v/>
      </c>
      <c r="D130" s="37" t="str" cm="1">
        <f t="array" ref="D130">IFERROR(INDEX('Paste Here'!A$2:A$2500,SMALL(IF((VALUE('Paste Here'!E$2:E$2500)&gt;=18), ROW('Paste Here'!H$2:H$2500)-ROW('Paste Here'!E$2)+1),ROW(128:128))), "")</f>
        <v/>
      </c>
      <c r="E130" s="35" t="str" cm="1">
        <f t="array" ref="E130">IFERROR(INDEX('Paste Here'!A$2:A$2500,SMALL(IF((VALUE('Paste Here'!G$2:G$2500)&gt;=5)*(VALUE('Paste Here'!G$2:G$2500)&lt;=9), ROW('Paste Here'!G$2:G$2500)-ROW('Paste Here'!G$2)+1),ROW(128:128))), "")</f>
        <v/>
      </c>
      <c r="F130" s="36" t="str" cm="1">
        <f t="array" ref="F130">IFERROR(INDEX('Paste Here'!A$2:A$2500,SMALL(IF((VALUE('Paste Here'!G$2:G$2500)&gt;=10)*(VALUE('Paste Here'!G$2:G$2500)&lt;=17), ROW('Paste Here'!H$2:H$2500)-ROW('Paste Here'!G$2)+1),ROW(128:128))), "")</f>
        <v/>
      </c>
      <c r="G130" s="99" t="str" cm="1">
        <f t="array" ref="G130">IFERROR(INDEX('Paste Here'!A$2:A$2500,SMALL(IF((VALUE('Paste Here'!G$2:G$2500)&gt;=18), ROW('Paste Here'!H$2:H$2500)-ROW('Paste Here'!G$2)+1),ROW(128:128))), "")</f>
        <v/>
      </c>
      <c r="H130" s="2"/>
      <c r="K130" s="10"/>
      <c r="Q130" s="10"/>
    </row>
    <row r="131" spans="1:17">
      <c r="A131" s="2"/>
      <c r="B131" s="35" t="str" cm="1">
        <f t="array" ref="B131">IFERROR(INDEX('Paste Here'!A$2:A$2500,SMALL(IF((VALUE('Paste Here'!E$2:E$2500)&gt;=5)*(VALUE('Paste Here'!E$2:E$2500)&lt;=9), ROW('Paste Here'!E$2:E$2500)-ROW('Paste Here'!E$2)+1),ROW(129:129))), "")</f>
        <v/>
      </c>
      <c r="C131" s="36" t="str" cm="1">
        <f t="array" ref="C131">IFERROR(INDEX('Paste Here'!A$2:A$2500,SMALL(IF((VALUE('Paste Here'!E$2:E$2500)&gt;=10)*(VALUE('Paste Here'!E$2:E$2500)&lt;=17), ROW('Paste Here'!H$2:H$2500)-ROW('Paste Here'!E$2)+1),ROW(129:129))), "")</f>
        <v/>
      </c>
      <c r="D131" s="37" t="str" cm="1">
        <f t="array" ref="D131">IFERROR(INDEX('Paste Here'!A$2:A$2500,SMALL(IF((VALUE('Paste Here'!E$2:E$2500)&gt;=18), ROW('Paste Here'!H$2:H$2500)-ROW('Paste Here'!E$2)+1),ROW(129:129))), "")</f>
        <v/>
      </c>
      <c r="E131" s="35" t="str" cm="1">
        <f t="array" ref="E131">IFERROR(INDEX('Paste Here'!A$2:A$2500,SMALL(IF((VALUE('Paste Here'!G$2:G$2500)&gt;=5)*(VALUE('Paste Here'!G$2:G$2500)&lt;=9), ROW('Paste Here'!G$2:G$2500)-ROW('Paste Here'!G$2)+1),ROW(129:129))), "")</f>
        <v/>
      </c>
      <c r="F131" s="36" t="str" cm="1">
        <f t="array" ref="F131">IFERROR(INDEX('Paste Here'!A$2:A$2500,SMALL(IF((VALUE('Paste Here'!G$2:G$2500)&gt;=10)*(VALUE('Paste Here'!G$2:G$2500)&lt;=17), ROW('Paste Here'!H$2:H$2500)-ROW('Paste Here'!G$2)+1),ROW(129:129))), "")</f>
        <v/>
      </c>
      <c r="G131" s="99" t="str" cm="1">
        <f t="array" ref="G131">IFERROR(INDEX('Paste Here'!A$2:A$2500,SMALL(IF((VALUE('Paste Here'!G$2:G$2500)&gt;=18), ROW('Paste Here'!H$2:H$2500)-ROW('Paste Here'!G$2)+1),ROW(129:129))), "")</f>
        <v/>
      </c>
      <c r="H131" s="2"/>
      <c r="K131" s="10"/>
      <c r="Q131" s="10"/>
    </row>
    <row r="132" spans="1:17">
      <c r="A132" s="2"/>
      <c r="B132" s="35" t="str" cm="1">
        <f t="array" ref="B132">IFERROR(INDEX('Paste Here'!A$2:A$2500,SMALL(IF((VALUE('Paste Here'!E$2:E$2500)&gt;=5)*(VALUE('Paste Here'!E$2:E$2500)&lt;=9), ROW('Paste Here'!E$2:E$2500)-ROW('Paste Here'!E$2)+1),ROW(130:130))), "")</f>
        <v/>
      </c>
      <c r="C132" s="36" t="str" cm="1">
        <f t="array" ref="C132">IFERROR(INDEX('Paste Here'!A$2:A$2500,SMALL(IF((VALUE('Paste Here'!E$2:E$2500)&gt;=10)*(VALUE('Paste Here'!E$2:E$2500)&lt;=17), ROW('Paste Here'!H$2:H$2500)-ROW('Paste Here'!E$2)+1),ROW(130:130))), "")</f>
        <v/>
      </c>
      <c r="D132" s="37" t="str" cm="1">
        <f t="array" ref="D132">IFERROR(INDEX('Paste Here'!A$2:A$2500,SMALL(IF((VALUE('Paste Here'!E$2:E$2500)&gt;=18), ROW('Paste Here'!H$2:H$2500)-ROW('Paste Here'!E$2)+1),ROW(130:130))), "")</f>
        <v/>
      </c>
      <c r="E132" s="35" t="str" cm="1">
        <f t="array" ref="E132">IFERROR(INDEX('Paste Here'!A$2:A$2500,SMALL(IF((VALUE('Paste Here'!G$2:G$2500)&gt;=5)*(VALUE('Paste Here'!G$2:G$2500)&lt;=9), ROW('Paste Here'!G$2:G$2500)-ROW('Paste Here'!G$2)+1),ROW(130:130))), "")</f>
        <v/>
      </c>
      <c r="F132" s="36" t="str" cm="1">
        <f t="array" ref="F132">IFERROR(INDEX('Paste Here'!A$2:A$2500,SMALL(IF((VALUE('Paste Here'!G$2:G$2500)&gt;=10)*(VALUE('Paste Here'!G$2:G$2500)&lt;=17), ROW('Paste Here'!H$2:H$2500)-ROW('Paste Here'!G$2)+1),ROW(130:130))), "")</f>
        <v/>
      </c>
      <c r="G132" s="99" t="str" cm="1">
        <f t="array" ref="G132">IFERROR(INDEX('Paste Here'!A$2:A$2500,SMALL(IF((VALUE('Paste Here'!G$2:G$2500)&gt;=18), ROW('Paste Here'!H$2:H$2500)-ROW('Paste Here'!G$2)+1),ROW(130:130))), "")</f>
        <v/>
      </c>
      <c r="H132" s="2"/>
      <c r="K132" s="10"/>
      <c r="Q132" s="10"/>
    </row>
    <row r="133" spans="1:17">
      <c r="A133" s="2"/>
      <c r="B133" s="35" t="str" cm="1">
        <f t="array" ref="B133">IFERROR(INDEX('Paste Here'!A$2:A$2500,SMALL(IF((VALUE('Paste Here'!E$2:E$2500)&gt;=5)*(VALUE('Paste Here'!E$2:E$2500)&lt;=9), ROW('Paste Here'!E$2:E$2500)-ROW('Paste Here'!E$2)+1),ROW(131:131))), "")</f>
        <v/>
      </c>
      <c r="C133" s="36" t="str" cm="1">
        <f t="array" ref="C133">IFERROR(INDEX('Paste Here'!A$2:A$2500,SMALL(IF((VALUE('Paste Here'!E$2:E$2500)&gt;=10)*(VALUE('Paste Here'!E$2:E$2500)&lt;=17), ROW('Paste Here'!H$2:H$2500)-ROW('Paste Here'!E$2)+1),ROW(131:131))), "")</f>
        <v/>
      </c>
      <c r="D133" s="37" t="str" cm="1">
        <f t="array" ref="D133">IFERROR(INDEX('Paste Here'!A$2:A$2500,SMALL(IF((VALUE('Paste Here'!E$2:E$2500)&gt;=18), ROW('Paste Here'!H$2:H$2500)-ROW('Paste Here'!E$2)+1),ROW(131:131))), "")</f>
        <v/>
      </c>
      <c r="E133" s="35" t="str" cm="1">
        <f t="array" ref="E133">IFERROR(INDEX('Paste Here'!A$2:A$2500,SMALL(IF((VALUE('Paste Here'!G$2:G$2500)&gt;=5)*(VALUE('Paste Here'!G$2:G$2500)&lt;=9), ROW('Paste Here'!G$2:G$2500)-ROW('Paste Here'!G$2)+1),ROW(131:131))), "")</f>
        <v/>
      </c>
      <c r="F133" s="36" t="str" cm="1">
        <f t="array" ref="F133">IFERROR(INDEX('Paste Here'!A$2:A$2500,SMALL(IF((VALUE('Paste Here'!G$2:G$2500)&gt;=10)*(VALUE('Paste Here'!G$2:G$2500)&lt;=17), ROW('Paste Here'!H$2:H$2500)-ROW('Paste Here'!G$2)+1),ROW(131:131))), "")</f>
        <v/>
      </c>
      <c r="G133" s="99" t="str" cm="1">
        <f t="array" ref="G133">IFERROR(INDEX('Paste Here'!A$2:A$2500,SMALL(IF((VALUE('Paste Here'!G$2:G$2500)&gt;=18), ROW('Paste Here'!H$2:H$2500)-ROW('Paste Here'!G$2)+1),ROW(131:131))), "")</f>
        <v/>
      </c>
      <c r="H133" s="2"/>
      <c r="K133" s="10"/>
      <c r="Q133" s="10"/>
    </row>
    <row r="134" spans="1:17">
      <c r="A134" s="2"/>
      <c r="B134" s="35" t="str" cm="1">
        <f t="array" ref="B134">IFERROR(INDEX('Paste Here'!A$2:A$2500,SMALL(IF((VALUE('Paste Here'!E$2:E$2500)&gt;=5)*(VALUE('Paste Here'!E$2:E$2500)&lt;=9), ROW('Paste Here'!E$2:E$2500)-ROW('Paste Here'!E$2)+1),ROW(132:132))), "")</f>
        <v/>
      </c>
      <c r="C134" s="36" t="str" cm="1">
        <f t="array" ref="C134">IFERROR(INDEX('Paste Here'!A$2:A$2500,SMALL(IF((VALUE('Paste Here'!E$2:E$2500)&gt;=10)*(VALUE('Paste Here'!E$2:E$2500)&lt;=17), ROW('Paste Here'!H$2:H$2500)-ROW('Paste Here'!E$2)+1),ROW(132:132))), "")</f>
        <v/>
      </c>
      <c r="D134" s="37" t="str" cm="1">
        <f t="array" ref="D134">IFERROR(INDEX('Paste Here'!A$2:A$2500,SMALL(IF((VALUE('Paste Here'!E$2:E$2500)&gt;=18), ROW('Paste Here'!H$2:H$2500)-ROW('Paste Here'!E$2)+1),ROW(132:132))), "")</f>
        <v/>
      </c>
      <c r="E134" s="35" t="str" cm="1">
        <f t="array" ref="E134">IFERROR(INDEX('Paste Here'!A$2:A$2500,SMALL(IF((VALUE('Paste Here'!G$2:G$2500)&gt;=5)*(VALUE('Paste Here'!G$2:G$2500)&lt;=9), ROW('Paste Here'!G$2:G$2500)-ROW('Paste Here'!G$2)+1),ROW(132:132))), "")</f>
        <v/>
      </c>
      <c r="F134" s="36" t="str" cm="1">
        <f t="array" ref="F134">IFERROR(INDEX('Paste Here'!A$2:A$2500,SMALL(IF((VALUE('Paste Here'!G$2:G$2500)&gt;=10)*(VALUE('Paste Here'!G$2:G$2500)&lt;=17), ROW('Paste Here'!H$2:H$2500)-ROW('Paste Here'!G$2)+1),ROW(132:132))), "")</f>
        <v/>
      </c>
      <c r="G134" s="99" t="str" cm="1">
        <f t="array" ref="G134">IFERROR(INDEX('Paste Here'!A$2:A$2500,SMALL(IF((VALUE('Paste Here'!G$2:G$2500)&gt;=18), ROW('Paste Here'!H$2:H$2500)-ROW('Paste Here'!G$2)+1),ROW(132:132))), "")</f>
        <v/>
      </c>
      <c r="H134" s="2"/>
      <c r="K134" s="10"/>
      <c r="Q134" s="10"/>
    </row>
    <row r="135" spans="1:17">
      <c r="A135" s="2"/>
      <c r="B135" s="35" t="str" cm="1">
        <f t="array" ref="B135">IFERROR(INDEX('Paste Here'!A$2:A$2500,SMALL(IF((VALUE('Paste Here'!E$2:E$2500)&gt;=5)*(VALUE('Paste Here'!E$2:E$2500)&lt;=9), ROW('Paste Here'!E$2:E$2500)-ROW('Paste Here'!E$2)+1),ROW(133:133))), "")</f>
        <v/>
      </c>
      <c r="C135" s="36" t="str" cm="1">
        <f t="array" ref="C135">IFERROR(INDEX('Paste Here'!A$2:A$2500,SMALL(IF((VALUE('Paste Here'!E$2:E$2500)&gt;=10)*(VALUE('Paste Here'!E$2:E$2500)&lt;=17), ROW('Paste Here'!H$2:H$2500)-ROW('Paste Here'!E$2)+1),ROW(133:133))), "")</f>
        <v/>
      </c>
      <c r="D135" s="37" t="str" cm="1">
        <f t="array" ref="D135">IFERROR(INDEX('Paste Here'!A$2:A$2500,SMALL(IF((VALUE('Paste Here'!E$2:E$2500)&gt;=18), ROW('Paste Here'!H$2:H$2500)-ROW('Paste Here'!E$2)+1),ROW(133:133))), "")</f>
        <v/>
      </c>
      <c r="E135" s="35" t="str" cm="1">
        <f t="array" ref="E135">IFERROR(INDEX('Paste Here'!A$2:A$2500,SMALL(IF((VALUE('Paste Here'!G$2:G$2500)&gt;=5)*(VALUE('Paste Here'!G$2:G$2500)&lt;=9), ROW('Paste Here'!G$2:G$2500)-ROW('Paste Here'!G$2)+1),ROW(133:133))), "")</f>
        <v/>
      </c>
      <c r="F135" s="36" t="str" cm="1">
        <f t="array" ref="F135">IFERROR(INDEX('Paste Here'!A$2:A$2500,SMALL(IF((VALUE('Paste Here'!G$2:G$2500)&gt;=10)*(VALUE('Paste Here'!G$2:G$2500)&lt;=17), ROW('Paste Here'!H$2:H$2500)-ROW('Paste Here'!G$2)+1),ROW(133:133))), "")</f>
        <v/>
      </c>
      <c r="G135" s="99" t="str" cm="1">
        <f t="array" ref="G135">IFERROR(INDEX('Paste Here'!A$2:A$2500,SMALL(IF((VALUE('Paste Here'!G$2:G$2500)&gt;=18), ROW('Paste Here'!H$2:H$2500)-ROW('Paste Here'!G$2)+1),ROW(133:133))), "")</f>
        <v/>
      </c>
      <c r="H135" s="2"/>
      <c r="K135" s="10"/>
      <c r="Q135" s="10"/>
    </row>
    <row r="136" spans="1:17">
      <c r="A136" s="2"/>
      <c r="B136" s="35" t="str" cm="1">
        <f t="array" ref="B136">IFERROR(INDEX('Paste Here'!A$2:A$2500,SMALL(IF((VALUE('Paste Here'!E$2:E$2500)&gt;=5)*(VALUE('Paste Here'!E$2:E$2500)&lt;=9), ROW('Paste Here'!E$2:E$2500)-ROW('Paste Here'!E$2)+1),ROW(134:134))), "")</f>
        <v/>
      </c>
      <c r="C136" s="36" t="str" cm="1">
        <f t="array" ref="C136">IFERROR(INDEX('Paste Here'!A$2:A$2500,SMALL(IF((VALUE('Paste Here'!E$2:E$2500)&gt;=10)*(VALUE('Paste Here'!E$2:E$2500)&lt;=17), ROW('Paste Here'!H$2:H$2500)-ROW('Paste Here'!E$2)+1),ROW(134:134))), "")</f>
        <v/>
      </c>
      <c r="D136" s="37" t="str" cm="1">
        <f t="array" ref="D136">IFERROR(INDEX('Paste Here'!A$2:A$2500,SMALL(IF((VALUE('Paste Here'!E$2:E$2500)&gt;=18), ROW('Paste Here'!H$2:H$2500)-ROW('Paste Here'!E$2)+1),ROW(134:134))), "")</f>
        <v/>
      </c>
      <c r="E136" s="35" t="str" cm="1">
        <f t="array" ref="E136">IFERROR(INDEX('Paste Here'!A$2:A$2500,SMALL(IF((VALUE('Paste Here'!G$2:G$2500)&gt;=5)*(VALUE('Paste Here'!G$2:G$2500)&lt;=9), ROW('Paste Here'!G$2:G$2500)-ROW('Paste Here'!G$2)+1),ROW(134:134))), "")</f>
        <v/>
      </c>
      <c r="F136" s="36" t="str" cm="1">
        <f t="array" ref="F136">IFERROR(INDEX('Paste Here'!A$2:A$2500,SMALL(IF((VALUE('Paste Here'!G$2:G$2500)&gt;=10)*(VALUE('Paste Here'!G$2:G$2500)&lt;=17), ROW('Paste Here'!H$2:H$2500)-ROW('Paste Here'!G$2)+1),ROW(134:134))), "")</f>
        <v/>
      </c>
      <c r="G136" s="99" t="str" cm="1">
        <f t="array" ref="G136">IFERROR(INDEX('Paste Here'!A$2:A$2500,SMALL(IF((VALUE('Paste Here'!G$2:G$2500)&gt;=18), ROW('Paste Here'!H$2:H$2500)-ROW('Paste Here'!G$2)+1),ROW(134:134))), "")</f>
        <v/>
      </c>
      <c r="H136" s="2"/>
      <c r="K136" s="10"/>
      <c r="Q136" s="10"/>
    </row>
    <row r="137" spans="1:17">
      <c r="A137" s="2"/>
      <c r="B137" s="35" t="str" cm="1">
        <f t="array" ref="B137">IFERROR(INDEX('Paste Here'!A$2:A$2500,SMALL(IF((VALUE('Paste Here'!E$2:E$2500)&gt;=5)*(VALUE('Paste Here'!E$2:E$2500)&lt;=9), ROW('Paste Here'!E$2:E$2500)-ROW('Paste Here'!E$2)+1),ROW(135:135))), "")</f>
        <v/>
      </c>
      <c r="C137" s="36" t="str" cm="1">
        <f t="array" ref="C137">IFERROR(INDEX('Paste Here'!A$2:A$2500,SMALL(IF((VALUE('Paste Here'!E$2:E$2500)&gt;=10)*(VALUE('Paste Here'!E$2:E$2500)&lt;=17), ROW('Paste Here'!H$2:H$2500)-ROW('Paste Here'!E$2)+1),ROW(135:135))), "")</f>
        <v/>
      </c>
      <c r="D137" s="37" t="str" cm="1">
        <f t="array" ref="D137">IFERROR(INDEX('Paste Here'!A$2:A$2500,SMALL(IF((VALUE('Paste Here'!E$2:E$2500)&gt;=18), ROW('Paste Here'!H$2:H$2500)-ROW('Paste Here'!E$2)+1),ROW(135:135))), "")</f>
        <v/>
      </c>
      <c r="E137" s="35" t="str" cm="1">
        <f t="array" ref="E137">IFERROR(INDEX('Paste Here'!A$2:A$2500,SMALL(IF((VALUE('Paste Here'!G$2:G$2500)&gt;=5)*(VALUE('Paste Here'!G$2:G$2500)&lt;=9), ROW('Paste Here'!G$2:G$2500)-ROW('Paste Here'!G$2)+1),ROW(135:135))), "")</f>
        <v/>
      </c>
      <c r="F137" s="36" t="str" cm="1">
        <f t="array" ref="F137">IFERROR(INDEX('Paste Here'!A$2:A$2500,SMALL(IF((VALUE('Paste Here'!G$2:G$2500)&gt;=10)*(VALUE('Paste Here'!G$2:G$2500)&lt;=17), ROW('Paste Here'!H$2:H$2500)-ROW('Paste Here'!G$2)+1),ROW(135:135))), "")</f>
        <v/>
      </c>
      <c r="G137" s="99" t="str" cm="1">
        <f t="array" ref="G137">IFERROR(INDEX('Paste Here'!A$2:A$2500,SMALL(IF((VALUE('Paste Here'!G$2:G$2500)&gt;=18), ROW('Paste Here'!H$2:H$2500)-ROW('Paste Here'!G$2)+1),ROW(135:135))), "")</f>
        <v/>
      </c>
      <c r="H137" s="2"/>
      <c r="K137" s="10"/>
      <c r="Q137" s="10"/>
    </row>
    <row r="138" spans="1:17">
      <c r="A138" s="2"/>
      <c r="B138" s="35" t="str" cm="1">
        <f t="array" ref="B138">IFERROR(INDEX('Paste Here'!A$2:A$2500,SMALL(IF((VALUE('Paste Here'!E$2:E$2500)&gt;=5)*(VALUE('Paste Here'!E$2:E$2500)&lt;=9), ROW('Paste Here'!E$2:E$2500)-ROW('Paste Here'!E$2)+1),ROW(136:136))), "")</f>
        <v/>
      </c>
      <c r="C138" s="36" t="str" cm="1">
        <f t="array" ref="C138">IFERROR(INDEX('Paste Here'!A$2:A$2500,SMALL(IF((VALUE('Paste Here'!E$2:E$2500)&gt;=10)*(VALUE('Paste Here'!E$2:E$2500)&lt;=17), ROW('Paste Here'!H$2:H$2500)-ROW('Paste Here'!E$2)+1),ROW(136:136))), "")</f>
        <v/>
      </c>
      <c r="D138" s="37" t="str" cm="1">
        <f t="array" ref="D138">IFERROR(INDEX('Paste Here'!A$2:A$2500,SMALL(IF((VALUE('Paste Here'!E$2:E$2500)&gt;=18), ROW('Paste Here'!H$2:H$2500)-ROW('Paste Here'!E$2)+1),ROW(136:136))), "")</f>
        <v/>
      </c>
      <c r="E138" s="35" t="str" cm="1">
        <f t="array" ref="E138">IFERROR(INDEX('Paste Here'!A$2:A$2500,SMALL(IF((VALUE('Paste Here'!G$2:G$2500)&gt;=5)*(VALUE('Paste Here'!G$2:G$2500)&lt;=9), ROW('Paste Here'!G$2:G$2500)-ROW('Paste Here'!G$2)+1),ROW(136:136))), "")</f>
        <v/>
      </c>
      <c r="F138" s="36" t="str" cm="1">
        <f t="array" ref="F138">IFERROR(INDEX('Paste Here'!A$2:A$2500,SMALL(IF((VALUE('Paste Here'!G$2:G$2500)&gt;=10)*(VALUE('Paste Here'!G$2:G$2500)&lt;=17), ROW('Paste Here'!H$2:H$2500)-ROW('Paste Here'!G$2)+1),ROW(136:136))), "")</f>
        <v/>
      </c>
      <c r="G138" s="99" t="str" cm="1">
        <f t="array" ref="G138">IFERROR(INDEX('Paste Here'!A$2:A$2500,SMALL(IF((VALUE('Paste Here'!G$2:G$2500)&gt;=18), ROW('Paste Here'!H$2:H$2500)-ROW('Paste Here'!G$2)+1),ROW(136:136))), "")</f>
        <v/>
      </c>
      <c r="H138" s="2"/>
      <c r="K138" s="10"/>
      <c r="Q138" s="10"/>
    </row>
    <row r="139" spans="1:17">
      <c r="A139" s="2"/>
      <c r="B139" s="35" t="str" cm="1">
        <f t="array" ref="B139">IFERROR(INDEX('Paste Here'!A$2:A$2500,SMALL(IF((VALUE('Paste Here'!E$2:E$2500)&gt;=5)*(VALUE('Paste Here'!E$2:E$2500)&lt;=9), ROW('Paste Here'!E$2:E$2500)-ROW('Paste Here'!E$2)+1),ROW(137:137))), "")</f>
        <v/>
      </c>
      <c r="C139" s="36" t="str" cm="1">
        <f t="array" ref="C139">IFERROR(INDEX('Paste Here'!A$2:A$2500,SMALL(IF((VALUE('Paste Here'!E$2:E$2500)&gt;=10)*(VALUE('Paste Here'!E$2:E$2500)&lt;=17), ROW('Paste Here'!H$2:H$2500)-ROW('Paste Here'!E$2)+1),ROW(137:137))), "")</f>
        <v/>
      </c>
      <c r="D139" s="37" t="str" cm="1">
        <f t="array" ref="D139">IFERROR(INDEX('Paste Here'!A$2:A$2500,SMALL(IF((VALUE('Paste Here'!E$2:E$2500)&gt;=18), ROW('Paste Here'!H$2:H$2500)-ROW('Paste Here'!E$2)+1),ROW(137:137))), "")</f>
        <v/>
      </c>
      <c r="E139" s="35" t="str" cm="1">
        <f t="array" ref="E139">IFERROR(INDEX('Paste Here'!A$2:A$2500,SMALL(IF((VALUE('Paste Here'!G$2:G$2500)&gt;=5)*(VALUE('Paste Here'!G$2:G$2500)&lt;=9), ROW('Paste Here'!G$2:G$2500)-ROW('Paste Here'!G$2)+1),ROW(137:137))), "")</f>
        <v/>
      </c>
      <c r="F139" s="36" t="str" cm="1">
        <f t="array" ref="F139">IFERROR(INDEX('Paste Here'!A$2:A$2500,SMALL(IF((VALUE('Paste Here'!G$2:G$2500)&gt;=10)*(VALUE('Paste Here'!G$2:G$2500)&lt;=17), ROW('Paste Here'!H$2:H$2500)-ROW('Paste Here'!G$2)+1),ROW(137:137))), "")</f>
        <v/>
      </c>
      <c r="G139" s="99" t="str" cm="1">
        <f t="array" ref="G139">IFERROR(INDEX('Paste Here'!A$2:A$2500,SMALL(IF((VALUE('Paste Here'!G$2:G$2500)&gt;=18), ROW('Paste Here'!H$2:H$2500)-ROW('Paste Here'!G$2)+1),ROW(137:137))), "")</f>
        <v/>
      </c>
      <c r="H139" s="2"/>
      <c r="K139" s="10"/>
      <c r="Q139" s="10"/>
    </row>
    <row r="140" spans="1:17">
      <c r="A140" s="2"/>
      <c r="B140" s="35" t="str" cm="1">
        <f t="array" ref="B140">IFERROR(INDEX('Paste Here'!A$2:A$2500,SMALL(IF((VALUE('Paste Here'!E$2:E$2500)&gt;=5)*(VALUE('Paste Here'!E$2:E$2500)&lt;=9), ROW('Paste Here'!E$2:E$2500)-ROW('Paste Here'!E$2)+1),ROW(138:138))), "")</f>
        <v/>
      </c>
      <c r="C140" s="36" t="str" cm="1">
        <f t="array" ref="C140">IFERROR(INDEX('Paste Here'!A$2:A$2500,SMALL(IF((VALUE('Paste Here'!E$2:E$2500)&gt;=10)*(VALUE('Paste Here'!E$2:E$2500)&lt;=17), ROW('Paste Here'!H$2:H$2500)-ROW('Paste Here'!E$2)+1),ROW(138:138))), "")</f>
        <v/>
      </c>
      <c r="D140" s="37" t="str" cm="1">
        <f t="array" ref="D140">IFERROR(INDEX('Paste Here'!A$2:A$2500,SMALL(IF((VALUE('Paste Here'!E$2:E$2500)&gt;=18), ROW('Paste Here'!H$2:H$2500)-ROW('Paste Here'!E$2)+1),ROW(138:138))), "")</f>
        <v/>
      </c>
      <c r="E140" s="35" t="str" cm="1">
        <f t="array" ref="E140">IFERROR(INDEX('Paste Here'!A$2:A$2500,SMALL(IF((VALUE('Paste Here'!G$2:G$2500)&gt;=5)*(VALUE('Paste Here'!G$2:G$2500)&lt;=9), ROW('Paste Here'!G$2:G$2500)-ROW('Paste Here'!G$2)+1),ROW(138:138))), "")</f>
        <v/>
      </c>
      <c r="F140" s="36" t="str" cm="1">
        <f t="array" ref="F140">IFERROR(INDEX('Paste Here'!A$2:A$2500,SMALL(IF((VALUE('Paste Here'!G$2:G$2500)&gt;=10)*(VALUE('Paste Here'!G$2:G$2500)&lt;=17), ROW('Paste Here'!H$2:H$2500)-ROW('Paste Here'!G$2)+1),ROW(138:138))), "")</f>
        <v/>
      </c>
      <c r="G140" s="99" t="str" cm="1">
        <f t="array" ref="G140">IFERROR(INDEX('Paste Here'!A$2:A$2500,SMALL(IF((VALUE('Paste Here'!G$2:G$2500)&gt;=18), ROW('Paste Here'!H$2:H$2500)-ROW('Paste Here'!G$2)+1),ROW(138:138))), "")</f>
        <v/>
      </c>
      <c r="H140" s="2"/>
      <c r="K140" s="10"/>
      <c r="Q140" s="10"/>
    </row>
    <row r="141" spans="1:17">
      <c r="A141" s="2"/>
      <c r="B141" s="35" t="str" cm="1">
        <f t="array" ref="B141">IFERROR(INDEX('Paste Here'!A$2:A$2500,SMALL(IF((VALUE('Paste Here'!E$2:E$2500)&gt;=5)*(VALUE('Paste Here'!E$2:E$2500)&lt;=9), ROW('Paste Here'!E$2:E$2500)-ROW('Paste Here'!E$2)+1),ROW(139:139))), "")</f>
        <v/>
      </c>
      <c r="C141" s="36" t="str" cm="1">
        <f t="array" ref="C141">IFERROR(INDEX('Paste Here'!A$2:A$2500,SMALL(IF((VALUE('Paste Here'!E$2:E$2500)&gt;=10)*(VALUE('Paste Here'!E$2:E$2500)&lt;=17), ROW('Paste Here'!H$2:H$2500)-ROW('Paste Here'!E$2)+1),ROW(139:139))), "")</f>
        <v/>
      </c>
      <c r="D141" s="37" t="str" cm="1">
        <f t="array" ref="D141">IFERROR(INDEX('Paste Here'!A$2:A$2500,SMALL(IF((VALUE('Paste Here'!E$2:E$2500)&gt;=18), ROW('Paste Here'!H$2:H$2500)-ROW('Paste Here'!E$2)+1),ROW(139:139))), "")</f>
        <v/>
      </c>
      <c r="E141" s="35" t="str" cm="1">
        <f t="array" ref="E141">IFERROR(INDEX('Paste Here'!A$2:A$2500,SMALL(IF((VALUE('Paste Here'!G$2:G$2500)&gt;=5)*(VALUE('Paste Here'!G$2:G$2500)&lt;=9), ROW('Paste Here'!G$2:G$2500)-ROW('Paste Here'!G$2)+1),ROW(139:139))), "")</f>
        <v/>
      </c>
      <c r="F141" s="36" t="str" cm="1">
        <f t="array" ref="F141">IFERROR(INDEX('Paste Here'!A$2:A$2500,SMALL(IF((VALUE('Paste Here'!G$2:G$2500)&gt;=10)*(VALUE('Paste Here'!G$2:G$2500)&lt;=17), ROW('Paste Here'!H$2:H$2500)-ROW('Paste Here'!G$2)+1),ROW(139:139))), "")</f>
        <v/>
      </c>
      <c r="G141" s="99" t="str" cm="1">
        <f t="array" ref="G141">IFERROR(INDEX('Paste Here'!A$2:A$2500,SMALL(IF((VALUE('Paste Here'!G$2:G$2500)&gt;=18), ROW('Paste Here'!H$2:H$2500)-ROW('Paste Here'!G$2)+1),ROW(139:139))), "")</f>
        <v/>
      </c>
      <c r="H141" s="2"/>
      <c r="K141" s="10"/>
      <c r="Q141" s="10"/>
    </row>
    <row r="142" spans="1:17">
      <c r="A142" s="2"/>
      <c r="B142" s="35" t="str" cm="1">
        <f t="array" ref="B142">IFERROR(INDEX('Paste Here'!A$2:A$2500,SMALL(IF((VALUE('Paste Here'!E$2:E$2500)&gt;=5)*(VALUE('Paste Here'!E$2:E$2500)&lt;=9), ROW('Paste Here'!E$2:E$2500)-ROW('Paste Here'!E$2)+1),ROW(140:140))), "")</f>
        <v/>
      </c>
      <c r="C142" s="36" t="str" cm="1">
        <f t="array" ref="C142">IFERROR(INDEX('Paste Here'!A$2:A$2500,SMALL(IF((VALUE('Paste Here'!E$2:E$2500)&gt;=10)*(VALUE('Paste Here'!E$2:E$2500)&lt;=17), ROW('Paste Here'!H$2:H$2500)-ROW('Paste Here'!E$2)+1),ROW(140:140))), "")</f>
        <v/>
      </c>
      <c r="D142" s="37" t="str" cm="1">
        <f t="array" ref="D142">IFERROR(INDEX('Paste Here'!A$2:A$2500,SMALL(IF((VALUE('Paste Here'!E$2:E$2500)&gt;=18), ROW('Paste Here'!H$2:H$2500)-ROW('Paste Here'!E$2)+1),ROW(140:140))), "")</f>
        <v/>
      </c>
      <c r="E142" s="35" t="str" cm="1">
        <f t="array" ref="E142">IFERROR(INDEX('Paste Here'!A$2:A$2500,SMALL(IF((VALUE('Paste Here'!G$2:G$2500)&gt;=5)*(VALUE('Paste Here'!G$2:G$2500)&lt;=9), ROW('Paste Here'!G$2:G$2500)-ROW('Paste Here'!G$2)+1),ROW(140:140))), "")</f>
        <v/>
      </c>
      <c r="F142" s="36" t="str" cm="1">
        <f t="array" ref="F142">IFERROR(INDEX('Paste Here'!A$2:A$2500,SMALL(IF((VALUE('Paste Here'!G$2:G$2500)&gt;=10)*(VALUE('Paste Here'!G$2:G$2500)&lt;=17), ROW('Paste Here'!H$2:H$2500)-ROW('Paste Here'!G$2)+1),ROW(140:140))), "")</f>
        <v/>
      </c>
      <c r="G142" s="99" t="str" cm="1">
        <f t="array" ref="G142">IFERROR(INDEX('Paste Here'!A$2:A$2500,SMALL(IF((VALUE('Paste Here'!G$2:G$2500)&gt;=18), ROW('Paste Here'!H$2:H$2500)-ROW('Paste Here'!G$2)+1),ROW(140:140))), "")</f>
        <v/>
      </c>
      <c r="H142" s="2"/>
      <c r="K142" s="10"/>
      <c r="Q142" s="10"/>
    </row>
    <row r="143" spans="1:17">
      <c r="A143" s="2"/>
      <c r="B143" s="35" t="str" cm="1">
        <f t="array" ref="B143">IFERROR(INDEX('Paste Here'!A$2:A$2500,SMALL(IF((VALUE('Paste Here'!E$2:E$2500)&gt;=5)*(VALUE('Paste Here'!E$2:E$2500)&lt;=9), ROW('Paste Here'!E$2:E$2500)-ROW('Paste Here'!E$2)+1),ROW(141:141))), "")</f>
        <v/>
      </c>
      <c r="C143" s="36" t="str" cm="1">
        <f t="array" ref="C143">IFERROR(INDEX('Paste Here'!A$2:A$2500,SMALL(IF((VALUE('Paste Here'!E$2:E$2500)&gt;=10)*(VALUE('Paste Here'!E$2:E$2500)&lt;=17), ROW('Paste Here'!H$2:H$2500)-ROW('Paste Here'!E$2)+1),ROW(141:141))), "")</f>
        <v/>
      </c>
      <c r="D143" s="37" t="str" cm="1">
        <f t="array" ref="D143">IFERROR(INDEX('Paste Here'!A$2:A$2500,SMALL(IF((VALUE('Paste Here'!E$2:E$2500)&gt;=18), ROW('Paste Here'!H$2:H$2500)-ROW('Paste Here'!E$2)+1),ROW(141:141))), "")</f>
        <v/>
      </c>
      <c r="E143" s="35" t="str" cm="1">
        <f t="array" ref="E143">IFERROR(INDEX('Paste Here'!A$2:A$2500,SMALL(IF((VALUE('Paste Here'!G$2:G$2500)&gt;=5)*(VALUE('Paste Here'!G$2:G$2500)&lt;=9), ROW('Paste Here'!G$2:G$2500)-ROW('Paste Here'!G$2)+1),ROW(141:141))), "")</f>
        <v/>
      </c>
      <c r="F143" s="36" t="str" cm="1">
        <f t="array" ref="F143">IFERROR(INDEX('Paste Here'!A$2:A$2500,SMALL(IF((VALUE('Paste Here'!G$2:G$2500)&gt;=10)*(VALUE('Paste Here'!G$2:G$2500)&lt;=17), ROW('Paste Here'!H$2:H$2500)-ROW('Paste Here'!G$2)+1),ROW(141:141))), "")</f>
        <v/>
      </c>
      <c r="G143" s="99" t="str" cm="1">
        <f t="array" ref="G143">IFERROR(INDEX('Paste Here'!A$2:A$2500,SMALL(IF((VALUE('Paste Here'!G$2:G$2500)&gt;=18), ROW('Paste Here'!H$2:H$2500)-ROW('Paste Here'!G$2)+1),ROW(141:141))), "")</f>
        <v/>
      </c>
      <c r="H143" s="2"/>
      <c r="K143" s="10"/>
      <c r="Q143" s="10"/>
    </row>
    <row r="144" spans="1:17">
      <c r="A144" s="2"/>
      <c r="B144" s="35" t="str" cm="1">
        <f t="array" ref="B144">IFERROR(INDEX('Paste Here'!A$2:A$2500,SMALL(IF((VALUE('Paste Here'!E$2:E$2500)&gt;=5)*(VALUE('Paste Here'!E$2:E$2500)&lt;=9), ROW('Paste Here'!E$2:E$2500)-ROW('Paste Here'!E$2)+1),ROW(142:142))), "")</f>
        <v/>
      </c>
      <c r="C144" s="36" t="str" cm="1">
        <f t="array" ref="C144">IFERROR(INDEX('Paste Here'!A$2:A$2500,SMALL(IF((VALUE('Paste Here'!E$2:E$2500)&gt;=10)*(VALUE('Paste Here'!E$2:E$2500)&lt;=17), ROW('Paste Here'!H$2:H$2500)-ROW('Paste Here'!E$2)+1),ROW(142:142))), "")</f>
        <v/>
      </c>
      <c r="D144" s="37" t="str" cm="1">
        <f t="array" ref="D144">IFERROR(INDEX('Paste Here'!A$2:A$2500,SMALL(IF((VALUE('Paste Here'!E$2:E$2500)&gt;=18), ROW('Paste Here'!H$2:H$2500)-ROW('Paste Here'!E$2)+1),ROW(142:142))), "")</f>
        <v/>
      </c>
      <c r="E144" s="35" t="str" cm="1">
        <f t="array" ref="E144">IFERROR(INDEX('Paste Here'!A$2:A$2500,SMALL(IF((VALUE('Paste Here'!G$2:G$2500)&gt;=5)*(VALUE('Paste Here'!G$2:G$2500)&lt;=9), ROW('Paste Here'!G$2:G$2500)-ROW('Paste Here'!G$2)+1),ROW(142:142))), "")</f>
        <v/>
      </c>
      <c r="F144" s="36" t="str" cm="1">
        <f t="array" ref="F144">IFERROR(INDEX('Paste Here'!A$2:A$2500,SMALL(IF((VALUE('Paste Here'!G$2:G$2500)&gt;=10)*(VALUE('Paste Here'!G$2:G$2500)&lt;=17), ROW('Paste Here'!H$2:H$2500)-ROW('Paste Here'!G$2)+1),ROW(142:142))), "")</f>
        <v/>
      </c>
      <c r="G144" s="99" t="str" cm="1">
        <f t="array" ref="G144">IFERROR(INDEX('Paste Here'!A$2:A$2500,SMALL(IF((VALUE('Paste Here'!G$2:G$2500)&gt;=18), ROW('Paste Here'!H$2:H$2500)-ROW('Paste Here'!G$2)+1),ROW(142:142))), "")</f>
        <v/>
      </c>
      <c r="H144" s="2"/>
      <c r="K144" s="10"/>
      <c r="Q144" s="10"/>
    </row>
    <row r="145" spans="1:17">
      <c r="A145" s="2"/>
      <c r="B145" s="35" t="str" cm="1">
        <f t="array" ref="B145">IFERROR(INDEX('Paste Here'!A$2:A$2500,SMALL(IF((VALUE('Paste Here'!E$2:E$2500)&gt;=5)*(VALUE('Paste Here'!E$2:E$2500)&lt;=9), ROW('Paste Here'!E$2:E$2500)-ROW('Paste Here'!E$2)+1),ROW(143:143))), "")</f>
        <v/>
      </c>
      <c r="C145" s="36" t="str" cm="1">
        <f t="array" ref="C145">IFERROR(INDEX('Paste Here'!A$2:A$2500,SMALL(IF((VALUE('Paste Here'!E$2:E$2500)&gt;=10)*(VALUE('Paste Here'!E$2:E$2500)&lt;=17), ROW('Paste Here'!H$2:H$2500)-ROW('Paste Here'!E$2)+1),ROW(143:143))), "")</f>
        <v/>
      </c>
      <c r="D145" s="37" t="str" cm="1">
        <f t="array" ref="D145">IFERROR(INDEX('Paste Here'!A$2:A$2500,SMALL(IF((VALUE('Paste Here'!E$2:E$2500)&gt;=18), ROW('Paste Here'!H$2:H$2500)-ROW('Paste Here'!E$2)+1),ROW(143:143))), "")</f>
        <v/>
      </c>
      <c r="E145" s="35" t="str" cm="1">
        <f t="array" ref="E145">IFERROR(INDEX('Paste Here'!A$2:A$2500,SMALL(IF((VALUE('Paste Here'!G$2:G$2500)&gt;=5)*(VALUE('Paste Here'!G$2:G$2500)&lt;=9), ROW('Paste Here'!G$2:G$2500)-ROW('Paste Here'!G$2)+1),ROW(143:143))), "")</f>
        <v/>
      </c>
      <c r="F145" s="36" t="str" cm="1">
        <f t="array" ref="F145">IFERROR(INDEX('Paste Here'!A$2:A$2500,SMALL(IF((VALUE('Paste Here'!G$2:G$2500)&gt;=10)*(VALUE('Paste Here'!G$2:G$2500)&lt;=17), ROW('Paste Here'!H$2:H$2500)-ROW('Paste Here'!G$2)+1),ROW(143:143))), "")</f>
        <v/>
      </c>
      <c r="G145" s="99" t="str" cm="1">
        <f t="array" ref="G145">IFERROR(INDEX('Paste Here'!A$2:A$2500,SMALL(IF((VALUE('Paste Here'!G$2:G$2500)&gt;=18), ROW('Paste Here'!H$2:H$2500)-ROW('Paste Here'!G$2)+1),ROW(143:143))), "")</f>
        <v/>
      </c>
      <c r="H145" s="2"/>
      <c r="K145" s="10"/>
      <c r="Q145" s="10"/>
    </row>
    <row r="146" spans="1:17">
      <c r="A146" s="2"/>
      <c r="B146" s="35" t="str" cm="1">
        <f t="array" ref="B146">IFERROR(INDEX('Paste Here'!A$2:A$2500,SMALL(IF((VALUE('Paste Here'!E$2:E$2500)&gt;=5)*(VALUE('Paste Here'!E$2:E$2500)&lt;=9), ROW('Paste Here'!E$2:E$2500)-ROW('Paste Here'!E$2)+1),ROW(144:144))), "")</f>
        <v/>
      </c>
      <c r="C146" s="36" t="str" cm="1">
        <f t="array" ref="C146">IFERROR(INDEX('Paste Here'!A$2:A$2500,SMALL(IF((VALUE('Paste Here'!E$2:E$2500)&gt;=10)*(VALUE('Paste Here'!E$2:E$2500)&lt;=17), ROW('Paste Here'!H$2:H$2500)-ROW('Paste Here'!E$2)+1),ROW(144:144))), "")</f>
        <v/>
      </c>
      <c r="D146" s="37" t="str" cm="1">
        <f t="array" ref="D146">IFERROR(INDEX('Paste Here'!A$2:A$2500,SMALL(IF((VALUE('Paste Here'!E$2:E$2500)&gt;=18), ROW('Paste Here'!H$2:H$2500)-ROW('Paste Here'!E$2)+1),ROW(144:144))), "")</f>
        <v/>
      </c>
      <c r="E146" s="35" t="str" cm="1">
        <f t="array" ref="E146">IFERROR(INDEX('Paste Here'!A$2:A$2500,SMALL(IF((VALUE('Paste Here'!G$2:G$2500)&gt;=5)*(VALUE('Paste Here'!G$2:G$2500)&lt;=9), ROW('Paste Here'!G$2:G$2500)-ROW('Paste Here'!G$2)+1),ROW(144:144))), "")</f>
        <v/>
      </c>
      <c r="F146" s="36" t="str" cm="1">
        <f t="array" ref="F146">IFERROR(INDEX('Paste Here'!A$2:A$2500,SMALL(IF((VALUE('Paste Here'!G$2:G$2500)&gt;=10)*(VALUE('Paste Here'!G$2:G$2500)&lt;=17), ROW('Paste Here'!H$2:H$2500)-ROW('Paste Here'!G$2)+1),ROW(144:144))), "")</f>
        <v/>
      </c>
      <c r="G146" s="99" t="str" cm="1">
        <f t="array" ref="G146">IFERROR(INDEX('Paste Here'!A$2:A$2500,SMALL(IF((VALUE('Paste Here'!G$2:G$2500)&gt;=18), ROW('Paste Here'!H$2:H$2500)-ROW('Paste Here'!G$2)+1),ROW(144:144))), "")</f>
        <v/>
      </c>
      <c r="H146" s="2"/>
      <c r="K146" s="10"/>
      <c r="Q146" s="10"/>
    </row>
    <row r="147" spans="1:17">
      <c r="A147" s="2"/>
      <c r="B147" s="35" t="str" cm="1">
        <f t="array" ref="B147">IFERROR(INDEX('Paste Here'!A$2:A$2500,SMALL(IF((VALUE('Paste Here'!E$2:E$2500)&gt;=5)*(VALUE('Paste Here'!E$2:E$2500)&lt;=9), ROW('Paste Here'!E$2:E$2500)-ROW('Paste Here'!E$2)+1),ROW(145:145))), "")</f>
        <v/>
      </c>
      <c r="C147" s="36" t="str" cm="1">
        <f t="array" ref="C147">IFERROR(INDEX('Paste Here'!A$2:A$2500,SMALL(IF((VALUE('Paste Here'!E$2:E$2500)&gt;=10)*(VALUE('Paste Here'!E$2:E$2500)&lt;=17), ROW('Paste Here'!H$2:H$2500)-ROW('Paste Here'!E$2)+1),ROW(145:145))), "")</f>
        <v/>
      </c>
      <c r="D147" s="37" t="str" cm="1">
        <f t="array" ref="D147">IFERROR(INDEX('Paste Here'!A$2:A$2500,SMALL(IF((VALUE('Paste Here'!E$2:E$2500)&gt;=18), ROW('Paste Here'!H$2:H$2500)-ROW('Paste Here'!E$2)+1),ROW(145:145))), "")</f>
        <v/>
      </c>
      <c r="E147" s="35" t="str" cm="1">
        <f t="array" ref="E147">IFERROR(INDEX('Paste Here'!A$2:A$2500,SMALL(IF((VALUE('Paste Here'!G$2:G$2500)&gt;=5)*(VALUE('Paste Here'!G$2:G$2500)&lt;=9), ROW('Paste Here'!G$2:G$2500)-ROW('Paste Here'!G$2)+1),ROW(145:145))), "")</f>
        <v/>
      </c>
      <c r="F147" s="36" t="str" cm="1">
        <f t="array" ref="F147">IFERROR(INDEX('Paste Here'!A$2:A$2500,SMALL(IF((VALUE('Paste Here'!G$2:G$2500)&gt;=10)*(VALUE('Paste Here'!G$2:G$2500)&lt;=17), ROW('Paste Here'!H$2:H$2500)-ROW('Paste Here'!G$2)+1),ROW(145:145))), "")</f>
        <v/>
      </c>
      <c r="G147" s="99" t="str" cm="1">
        <f t="array" ref="G147">IFERROR(INDEX('Paste Here'!A$2:A$2500,SMALL(IF((VALUE('Paste Here'!G$2:G$2500)&gt;=18), ROW('Paste Here'!H$2:H$2500)-ROW('Paste Here'!G$2)+1),ROW(145:145))), "")</f>
        <v/>
      </c>
      <c r="H147" s="2"/>
      <c r="K147" s="10"/>
      <c r="Q147" s="10"/>
    </row>
    <row r="148" spans="1:17">
      <c r="A148" s="2"/>
      <c r="B148" s="35" t="str" cm="1">
        <f t="array" ref="B148">IFERROR(INDEX('Paste Here'!A$2:A$2500,SMALL(IF((VALUE('Paste Here'!E$2:E$2500)&gt;=5)*(VALUE('Paste Here'!E$2:E$2500)&lt;=9), ROW('Paste Here'!E$2:E$2500)-ROW('Paste Here'!E$2)+1),ROW(146:146))), "")</f>
        <v/>
      </c>
      <c r="C148" s="36" t="str" cm="1">
        <f t="array" ref="C148">IFERROR(INDEX('Paste Here'!A$2:A$2500,SMALL(IF((VALUE('Paste Here'!E$2:E$2500)&gt;=10)*(VALUE('Paste Here'!E$2:E$2500)&lt;=17), ROW('Paste Here'!H$2:H$2500)-ROW('Paste Here'!E$2)+1),ROW(146:146))), "")</f>
        <v/>
      </c>
      <c r="D148" s="37" t="str" cm="1">
        <f t="array" ref="D148">IFERROR(INDEX('Paste Here'!A$2:A$2500,SMALL(IF((VALUE('Paste Here'!E$2:E$2500)&gt;=18), ROW('Paste Here'!H$2:H$2500)-ROW('Paste Here'!E$2)+1),ROW(146:146))), "")</f>
        <v/>
      </c>
      <c r="E148" s="35" t="str" cm="1">
        <f t="array" ref="E148">IFERROR(INDEX('Paste Here'!A$2:A$2500,SMALL(IF((VALUE('Paste Here'!G$2:G$2500)&gt;=5)*(VALUE('Paste Here'!G$2:G$2500)&lt;=9), ROW('Paste Here'!G$2:G$2500)-ROW('Paste Here'!G$2)+1),ROW(146:146))), "")</f>
        <v/>
      </c>
      <c r="F148" s="36" t="str" cm="1">
        <f t="array" ref="F148">IFERROR(INDEX('Paste Here'!A$2:A$2500,SMALL(IF((VALUE('Paste Here'!G$2:G$2500)&gt;=10)*(VALUE('Paste Here'!G$2:G$2500)&lt;=17), ROW('Paste Here'!H$2:H$2500)-ROW('Paste Here'!G$2)+1),ROW(146:146))), "")</f>
        <v/>
      </c>
      <c r="G148" s="99" t="str" cm="1">
        <f t="array" ref="G148">IFERROR(INDEX('Paste Here'!A$2:A$2500,SMALL(IF((VALUE('Paste Here'!G$2:G$2500)&gt;=18), ROW('Paste Here'!H$2:H$2500)-ROW('Paste Here'!G$2)+1),ROW(146:146))), "")</f>
        <v/>
      </c>
      <c r="H148" s="2"/>
      <c r="K148" s="10"/>
      <c r="Q148" s="10"/>
    </row>
    <row r="149" spans="1:17">
      <c r="A149" s="2"/>
      <c r="B149" s="35" t="str" cm="1">
        <f t="array" ref="B149">IFERROR(INDEX('Paste Here'!A$2:A$2500,SMALL(IF((VALUE('Paste Here'!E$2:E$2500)&gt;=5)*(VALUE('Paste Here'!E$2:E$2500)&lt;=9), ROW('Paste Here'!E$2:E$2500)-ROW('Paste Here'!E$2)+1),ROW(147:147))), "")</f>
        <v/>
      </c>
      <c r="C149" s="36" t="str" cm="1">
        <f t="array" ref="C149">IFERROR(INDEX('Paste Here'!A$2:A$2500,SMALL(IF((VALUE('Paste Here'!E$2:E$2500)&gt;=10)*(VALUE('Paste Here'!E$2:E$2500)&lt;=17), ROW('Paste Here'!H$2:H$2500)-ROW('Paste Here'!E$2)+1),ROW(147:147))), "")</f>
        <v/>
      </c>
      <c r="D149" s="37" t="str" cm="1">
        <f t="array" ref="D149">IFERROR(INDEX('Paste Here'!A$2:A$2500,SMALL(IF((VALUE('Paste Here'!E$2:E$2500)&gt;=18), ROW('Paste Here'!H$2:H$2500)-ROW('Paste Here'!E$2)+1),ROW(147:147))), "")</f>
        <v/>
      </c>
      <c r="E149" s="35" t="str" cm="1">
        <f t="array" ref="E149">IFERROR(INDEX('Paste Here'!A$2:A$2500,SMALL(IF((VALUE('Paste Here'!G$2:G$2500)&gt;=5)*(VALUE('Paste Here'!G$2:G$2500)&lt;=9), ROW('Paste Here'!G$2:G$2500)-ROW('Paste Here'!G$2)+1),ROW(147:147))), "")</f>
        <v/>
      </c>
      <c r="F149" s="36" t="str" cm="1">
        <f t="array" ref="F149">IFERROR(INDEX('Paste Here'!A$2:A$2500,SMALL(IF((VALUE('Paste Here'!G$2:G$2500)&gt;=10)*(VALUE('Paste Here'!G$2:G$2500)&lt;=17), ROW('Paste Here'!H$2:H$2500)-ROW('Paste Here'!G$2)+1),ROW(147:147))), "")</f>
        <v/>
      </c>
      <c r="G149" s="99" t="str" cm="1">
        <f t="array" ref="G149">IFERROR(INDEX('Paste Here'!A$2:A$2500,SMALL(IF((VALUE('Paste Here'!G$2:G$2500)&gt;=18), ROW('Paste Here'!H$2:H$2500)-ROW('Paste Here'!G$2)+1),ROW(147:147))), "")</f>
        <v/>
      </c>
      <c r="H149" s="2"/>
      <c r="K149" s="10"/>
      <c r="Q149" s="10"/>
    </row>
    <row r="150" spans="1:17">
      <c r="A150" s="2"/>
      <c r="B150" s="35" t="str" cm="1">
        <f t="array" ref="B150">IFERROR(INDEX('Paste Here'!A$2:A$2500,SMALL(IF((VALUE('Paste Here'!E$2:E$2500)&gt;=5)*(VALUE('Paste Here'!E$2:E$2500)&lt;=9), ROW('Paste Here'!E$2:E$2500)-ROW('Paste Here'!E$2)+1),ROW(148:148))), "")</f>
        <v/>
      </c>
      <c r="C150" s="36" t="str" cm="1">
        <f t="array" ref="C150">IFERROR(INDEX('Paste Here'!A$2:A$2500,SMALL(IF((VALUE('Paste Here'!E$2:E$2500)&gt;=10)*(VALUE('Paste Here'!E$2:E$2500)&lt;=17), ROW('Paste Here'!H$2:H$2500)-ROW('Paste Here'!E$2)+1),ROW(148:148))), "")</f>
        <v/>
      </c>
      <c r="D150" s="37" t="str" cm="1">
        <f t="array" ref="D150">IFERROR(INDEX('Paste Here'!A$2:A$2500,SMALL(IF((VALUE('Paste Here'!E$2:E$2500)&gt;=18), ROW('Paste Here'!H$2:H$2500)-ROW('Paste Here'!E$2)+1),ROW(148:148))), "")</f>
        <v/>
      </c>
      <c r="E150" s="35" t="str" cm="1">
        <f t="array" ref="E150">IFERROR(INDEX('Paste Here'!A$2:A$2500,SMALL(IF((VALUE('Paste Here'!G$2:G$2500)&gt;=5)*(VALUE('Paste Here'!G$2:G$2500)&lt;=9), ROW('Paste Here'!G$2:G$2500)-ROW('Paste Here'!G$2)+1),ROW(148:148))), "")</f>
        <v/>
      </c>
      <c r="F150" s="36" t="str" cm="1">
        <f t="array" ref="F150">IFERROR(INDEX('Paste Here'!A$2:A$2500,SMALL(IF((VALUE('Paste Here'!G$2:G$2500)&gt;=10)*(VALUE('Paste Here'!G$2:G$2500)&lt;=17), ROW('Paste Here'!H$2:H$2500)-ROW('Paste Here'!G$2)+1),ROW(148:148))), "")</f>
        <v/>
      </c>
      <c r="G150" s="99" t="str" cm="1">
        <f t="array" ref="G150">IFERROR(INDEX('Paste Here'!A$2:A$2500,SMALL(IF((VALUE('Paste Here'!G$2:G$2500)&gt;=18), ROW('Paste Here'!H$2:H$2500)-ROW('Paste Here'!G$2)+1),ROW(148:148))), "")</f>
        <v/>
      </c>
      <c r="H150" s="2"/>
      <c r="K150" s="10"/>
      <c r="Q150" s="10"/>
    </row>
    <row r="151" spans="1:17">
      <c r="A151" s="2"/>
      <c r="B151" s="35" t="str" cm="1">
        <f t="array" ref="B151">IFERROR(INDEX('Paste Here'!A$2:A$2500,SMALL(IF((VALUE('Paste Here'!E$2:E$2500)&gt;=5)*(VALUE('Paste Here'!E$2:E$2500)&lt;=9), ROW('Paste Here'!E$2:E$2500)-ROW('Paste Here'!E$2)+1),ROW(149:149))), "")</f>
        <v/>
      </c>
      <c r="C151" s="36" t="str" cm="1">
        <f t="array" ref="C151">IFERROR(INDEX('Paste Here'!A$2:A$2500,SMALL(IF((VALUE('Paste Here'!E$2:E$2500)&gt;=10)*(VALUE('Paste Here'!E$2:E$2500)&lt;=17), ROW('Paste Here'!H$2:H$2500)-ROW('Paste Here'!E$2)+1),ROW(149:149))), "")</f>
        <v/>
      </c>
      <c r="D151" s="37" t="str" cm="1">
        <f t="array" ref="D151">IFERROR(INDEX('Paste Here'!A$2:A$2500,SMALL(IF((VALUE('Paste Here'!E$2:E$2500)&gt;=18), ROW('Paste Here'!H$2:H$2500)-ROW('Paste Here'!E$2)+1),ROW(149:149))), "")</f>
        <v/>
      </c>
      <c r="E151" s="35" t="str" cm="1">
        <f t="array" ref="E151">IFERROR(INDEX('Paste Here'!A$2:A$2500,SMALL(IF((VALUE('Paste Here'!G$2:G$2500)&gt;=5)*(VALUE('Paste Here'!G$2:G$2500)&lt;=9), ROW('Paste Here'!G$2:G$2500)-ROW('Paste Here'!G$2)+1),ROW(149:149))), "")</f>
        <v/>
      </c>
      <c r="F151" s="36" t="str" cm="1">
        <f t="array" ref="F151">IFERROR(INDEX('Paste Here'!A$2:A$2500,SMALL(IF((VALUE('Paste Here'!G$2:G$2500)&gt;=10)*(VALUE('Paste Here'!G$2:G$2500)&lt;=17), ROW('Paste Here'!H$2:H$2500)-ROW('Paste Here'!G$2)+1),ROW(149:149))), "")</f>
        <v/>
      </c>
      <c r="G151" s="99" t="str" cm="1">
        <f t="array" ref="G151">IFERROR(INDEX('Paste Here'!A$2:A$2500,SMALL(IF((VALUE('Paste Here'!G$2:G$2500)&gt;=18), ROW('Paste Here'!H$2:H$2500)-ROW('Paste Here'!G$2)+1),ROW(149:149))), "")</f>
        <v/>
      </c>
      <c r="H151" s="2"/>
      <c r="K151" s="10"/>
      <c r="Q151" s="10"/>
    </row>
    <row r="152" spans="1:17">
      <c r="A152" s="2"/>
      <c r="B152" s="35" t="str" cm="1">
        <f t="array" ref="B152">IFERROR(INDEX('Paste Here'!A$2:A$2500,SMALL(IF((VALUE('Paste Here'!E$2:E$2500)&gt;=5)*(VALUE('Paste Here'!E$2:E$2500)&lt;=9), ROW('Paste Here'!E$2:E$2500)-ROW('Paste Here'!E$2)+1),ROW(150:150))), "")</f>
        <v/>
      </c>
      <c r="C152" s="36" t="str" cm="1">
        <f t="array" ref="C152">IFERROR(INDEX('Paste Here'!A$2:A$2500,SMALL(IF((VALUE('Paste Here'!E$2:E$2500)&gt;=10)*(VALUE('Paste Here'!E$2:E$2500)&lt;=17), ROW('Paste Here'!H$2:H$2500)-ROW('Paste Here'!E$2)+1),ROW(150:150))), "")</f>
        <v/>
      </c>
      <c r="D152" s="37" t="str" cm="1">
        <f t="array" ref="D152">IFERROR(INDEX('Paste Here'!A$2:A$2500,SMALL(IF((VALUE('Paste Here'!E$2:E$2500)&gt;=18), ROW('Paste Here'!H$2:H$2500)-ROW('Paste Here'!E$2)+1),ROW(150:150))), "")</f>
        <v/>
      </c>
      <c r="E152" s="35" t="str" cm="1">
        <f t="array" ref="E152">IFERROR(INDEX('Paste Here'!A$2:A$2500,SMALL(IF((VALUE('Paste Here'!G$2:G$2500)&gt;=5)*(VALUE('Paste Here'!G$2:G$2500)&lt;=9), ROW('Paste Here'!G$2:G$2500)-ROW('Paste Here'!G$2)+1),ROW(150:150))), "")</f>
        <v/>
      </c>
      <c r="F152" s="36" t="str" cm="1">
        <f t="array" ref="F152">IFERROR(INDEX('Paste Here'!A$2:A$2500,SMALL(IF((VALUE('Paste Here'!G$2:G$2500)&gt;=10)*(VALUE('Paste Here'!G$2:G$2500)&lt;=17), ROW('Paste Here'!H$2:H$2500)-ROW('Paste Here'!G$2)+1),ROW(150:150))), "")</f>
        <v/>
      </c>
      <c r="G152" s="99" t="str" cm="1">
        <f t="array" ref="G152">IFERROR(INDEX('Paste Here'!A$2:A$2500,SMALL(IF((VALUE('Paste Here'!G$2:G$2500)&gt;=18), ROW('Paste Here'!H$2:H$2500)-ROW('Paste Here'!G$2)+1),ROW(150:150))), "")</f>
        <v/>
      </c>
      <c r="H152" s="2"/>
      <c r="K152" s="10"/>
      <c r="Q152" s="10"/>
    </row>
    <row r="153" spans="1:17">
      <c r="A153" s="2"/>
      <c r="B153" s="35" t="str" cm="1">
        <f t="array" ref="B153">IFERROR(INDEX('Paste Here'!A$2:A$2500,SMALL(IF((VALUE('Paste Here'!E$2:E$2500)&gt;=5)*(VALUE('Paste Here'!E$2:E$2500)&lt;=9), ROW('Paste Here'!E$2:E$2500)-ROW('Paste Here'!E$2)+1),ROW(151:151))), "")</f>
        <v/>
      </c>
      <c r="C153" s="36" t="str" cm="1">
        <f t="array" ref="C153">IFERROR(INDEX('Paste Here'!A$2:A$2500,SMALL(IF((VALUE('Paste Here'!E$2:E$2500)&gt;=10)*(VALUE('Paste Here'!E$2:E$2500)&lt;=17), ROW('Paste Here'!H$2:H$2500)-ROW('Paste Here'!E$2)+1),ROW(151:151))), "")</f>
        <v/>
      </c>
      <c r="D153" s="37" t="str" cm="1">
        <f t="array" ref="D153">IFERROR(INDEX('Paste Here'!A$2:A$2500,SMALL(IF((VALUE('Paste Here'!E$2:E$2500)&gt;=18), ROW('Paste Here'!H$2:H$2500)-ROW('Paste Here'!E$2)+1),ROW(151:151))), "")</f>
        <v/>
      </c>
      <c r="E153" s="35" t="str" cm="1">
        <f t="array" ref="E153">IFERROR(INDEX('Paste Here'!A$2:A$2500,SMALL(IF((VALUE('Paste Here'!G$2:G$2500)&gt;=5)*(VALUE('Paste Here'!G$2:G$2500)&lt;=9), ROW('Paste Here'!G$2:G$2500)-ROW('Paste Here'!G$2)+1),ROW(151:151))), "")</f>
        <v/>
      </c>
      <c r="F153" s="36" t="str" cm="1">
        <f t="array" ref="F153">IFERROR(INDEX('Paste Here'!A$2:A$2500,SMALL(IF((VALUE('Paste Here'!G$2:G$2500)&gt;=10)*(VALUE('Paste Here'!G$2:G$2500)&lt;=17), ROW('Paste Here'!H$2:H$2500)-ROW('Paste Here'!G$2)+1),ROW(151:151))), "")</f>
        <v/>
      </c>
      <c r="G153" s="99" t="str" cm="1">
        <f t="array" ref="G153">IFERROR(INDEX('Paste Here'!A$2:A$2500,SMALL(IF((VALUE('Paste Here'!G$2:G$2500)&gt;=18), ROW('Paste Here'!H$2:H$2500)-ROW('Paste Here'!G$2)+1),ROW(151:151))), "")</f>
        <v/>
      </c>
      <c r="H153" s="2"/>
      <c r="K153" s="10"/>
      <c r="Q153" s="10"/>
    </row>
    <row r="154" spans="1:17">
      <c r="A154" s="2"/>
      <c r="B154" s="35" t="str" cm="1">
        <f t="array" ref="B154">IFERROR(INDEX('Paste Here'!A$2:A$2500,SMALL(IF((VALUE('Paste Here'!E$2:E$2500)&gt;=5)*(VALUE('Paste Here'!E$2:E$2500)&lt;=9), ROW('Paste Here'!E$2:E$2500)-ROW('Paste Here'!E$2)+1),ROW(152:152))), "")</f>
        <v/>
      </c>
      <c r="C154" s="36" t="str" cm="1">
        <f t="array" ref="C154">IFERROR(INDEX('Paste Here'!A$2:A$2500,SMALL(IF((VALUE('Paste Here'!E$2:E$2500)&gt;=10)*(VALUE('Paste Here'!E$2:E$2500)&lt;=17), ROW('Paste Here'!H$2:H$2500)-ROW('Paste Here'!E$2)+1),ROW(152:152))), "")</f>
        <v/>
      </c>
      <c r="D154" s="37" t="str" cm="1">
        <f t="array" ref="D154">IFERROR(INDEX('Paste Here'!A$2:A$2500,SMALL(IF((VALUE('Paste Here'!E$2:E$2500)&gt;=18), ROW('Paste Here'!H$2:H$2500)-ROW('Paste Here'!E$2)+1),ROW(152:152))), "")</f>
        <v/>
      </c>
      <c r="E154" s="35" t="str" cm="1">
        <f t="array" ref="E154">IFERROR(INDEX('Paste Here'!A$2:A$2500,SMALL(IF((VALUE('Paste Here'!G$2:G$2500)&gt;=5)*(VALUE('Paste Here'!G$2:G$2500)&lt;=9), ROW('Paste Here'!G$2:G$2500)-ROW('Paste Here'!G$2)+1),ROW(152:152))), "")</f>
        <v/>
      </c>
      <c r="F154" s="36" t="str" cm="1">
        <f t="array" ref="F154">IFERROR(INDEX('Paste Here'!A$2:A$2500,SMALL(IF((VALUE('Paste Here'!G$2:G$2500)&gt;=10)*(VALUE('Paste Here'!G$2:G$2500)&lt;=17), ROW('Paste Here'!H$2:H$2500)-ROW('Paste Here'!G$2)+1),ROW(152:152))), "")</f>
        <v/>
      </c>
      <c r="G154" s="99" t="str" cm="1">
        <f t="array" ref="G154">IFERROR(INDEX('Paste Here'!A$2:A$2500,SMALL(IF((VALUE('Paste Here'!G$2:G$2500)&gt;=18), ROW('Paste Here'!H$2:H$2500)-ROW('Paste Here'!G$2)+1),ROW(152:152))), "")</f>
        <v/>
      </c>
      <c r="H154" s="2"/>
      <c r="K154" s="10"/>
      <c r="Q154" s="10"/>
    </row>
    <row r="155" spans="1:17">
      <c r="A155" s="2"/>
      <c r="B155" s="35" t="str" cm="1">
        <f t="array" ref="B155">IFERROR(INDEX('Paste Here'!A$2:A$2500,SMALL(IF((VALUE('Paste Here'!E$2:E$2500)&gt;=5)*(VALUE('Paste Here'!E$2:E$2500)&lt;=9), ROW('Paste Here'!E$2:E$2500)-ROW('Paste Here'!E$2)+1),ROW(153:153))), "")</f>
        <v/>
      </c>
      <c r="C155" s="36" t="str" cm="1">
        <f t="array" ref="C155">IFERROR(INDEX('Paste Here'!A$2:A$2500,SMALL(IF((VALUE('Paste Here'!E$2:E$2500)&gt;=10)*(VALUE('Paste Here'!E$2:E$2500)&lt;=17), ROW('Paste Here'!H$2:H$2500)-ROW('Paste Here'!E$2)+1),ROW(153:153))), "")</f>
        <v/>
      </c>
      <c r="D155" s="37" t="str" cm="1">
        <f t="array" ref="D155">IFERROR(INDEX('Paste Here'!A$2:A$2500,SMALL(IF((VALUE('Paste Here'!E$2:E$2500)&gt;=18), ROW('Paste Here'!H$2:H$2500)-ROW('Paste Here'!E$2)+1),ROW(153:153))), "")</f>
        <v/>
      </c>
      <c r="E155" s="35" t="str" cm="1">
        <f t="array" ref="E155">IFERROR(INDEX('Paste Here'!A$2:A$2500,SMALL(IF((VALUE('Paste Here'!G$2:G$2500)&gt;=5)*(VALUE('Paste Here'!G$2:G$2500)&lt;=9), ROW('Paste Here'!G$2:G$2500)-ROW('Paste Here'!G$2)+1),ROW(153:153))), "")</f>
        <v/>
      </c>
      <c r="F155" s="36" t="str" cm="1">
        <f t="array" ref="F155">IFERROR(INDEX('Paste Here'!A$2:A$2500,SMALL(IF((VALUE('Paste Here'!G$2:G$2500)&gt;=10)*(VALUE('Paste Here'!G$2:G$2500)&lt;=17), ROW('Paste Here'!H$2:H$2500)-ROW('Paste Here'!G$2)+1),ROW(153:153))), "")</f>
        <v/>
      </c>
      <c r="G155" s="99" t="str" cm="1">
        <f t="array" ref="G155">IFERROR(INDEX('Paste Here'!A$2:A$2500,SMALL(IF((VALUE('Paste Here'!G$2:G$2500)&gt;=18), ROW('Paste Here'!H$2:H$2500)-ROW('Paste Here'!G$2)+1),ROW(153:153))), "")</f>
        <v/>
      </c>
      <c r="H155" s="2"/>
      <c r="K155" s="10"/>
      <c r="Q155" s="10"/>
    </row>
    <row r="156" spans="1:17">
      <c r="A156" s="2"/>
      <c r="B156" s="35" t="str" cm="1">
        <f t="array" ref="B156">IFERROR(INDEX('Paste Here'!A$2:A$2500,SMALL(IF((VALUE('Paste Here'!E$2:E$2500)&gt;=5)*(VALUE('Paste Here'!E$2:E$2500)&lt;=9), ROW('Paste Here'!E$2:E$2500)-ROW('Paste Here'!E$2)+1),ROW(154:154))), "")</f>
        <v/>
      </c>
      <c r="C156" s="36" t="str" cm="1">
        <f t="array" ref="C156">IFERROR(INDEX('Paste Here'!A$2:A$2500,SMALL(IF((VALUE('Paste Here'!E$2:E$2500)&gt;=10)*(VALUE('Paste Here'!E$2:E$2500)&lt;=17), ROW('Paste Here'!H$2:H$2500)-ROW('Paste Here'!E$2)+1),ROW(154:154))), "")</f>
        <v/>
      </c>
      <c r="D156" s="37" t="str" cm="1">
        <f t="array" ref="D156">IFERROR(INDEX('Paste Here'!A$2:A$2500,SMALL(IF((VALUE('Paste Here'!E$2:E$2500)&gt;=18), ROW('Paste Here'!H$2:H$2500)-ROW('Paste Here'!E$2)+1),ROW(154:154))), "")</f>
        <v/>
      </c>
      <c r="E156" s="35" t="str" cm="1">
        <f t="array" ref="E156">IFERROR(INDEX('Paste Here'!A$2:A$2500,SMALL(IF((VALUE('Paste Here'!G$2:G$2500)&gt;=5)*(VALUE('Paste Here'!G$2:G$2500)&lt;=9), ROW('Paste Here'!G$2:G$2500)-ROW('Paste Here'!G$2)+1),ROW(154:154))), "")</f>
        <v/>
      </c>
      <c r="F156" s="36" t="str" cm="1">
        <f t="array" ref="F156">IFERROR(INDEX('Paste Here'!A$2:A$2500,SMALL(IF((VALUE('Paste Here'!G$2:G$2500)&gt;=10)*(VALUE('Paste Here'!G$2:G$2500)&lt;=17), ROW('Paste Here'!H$2:H$2500)-ROW('Paste Here'!G$2)+1),ROW(154:154))), "")</f>
        <v/>
      </c>
      <c r="G156" s="99" t="str" cm="1">
        <f t="array" ref="G156">IFERROR(INDEX('Paste Here'!A$2:A$2500,SMALL(IF((VALUE('Paste Here'!G$2:G$2500)&gt;=18), ROW('Paste Here'!H$2:H$2500)-ROW('Paste Here'!G$2)+1),ROW(154:154))), "")</f>
        <v/>
      </c>
      <c r="H156" s="2"/>
      <c r="K156" s="10"/>
      <c r="Q156" s="10"/>
    </row>
    <row r="157" spans="1:17">
      <c r="A157" s="2"/>
      <c r="B157" s="35" t="str" cm="1">
        <f t="array" ref="B157">IFERROR(INDEX('Paste Here'!A$2:A$2500,SMALL(IF((VALUE('Paste Here'!E$2:E$2500)&gt;=5)*(VALUE('Paste Here'!E$2:E$2500)&lt;=9), ROW('Paste Here'!E$2:E$2500)-ROW('Paste Here'!E$2)+1),ROW(155:155))), "")</f>
        <v/>
      </c>
      <c r="C157" s="36" t="str" cm="1">
        <f t="array" ref="C157">IFERROR(INDEX('Paste Here'!A$2:A$2500,SMALL(IF((VALUE('Paste Here'!E$2:E$2500)&gt;=10)*(VALUE('Paste Here'!E$2:E$2500)&lt;=17), ROW('Paste Here'!H$2:H$2500)-ROW('Paste Here'!E$2)+1),ROW(155:155))), "")</f>
        <v/>
      </c>
      <c r="D157" s="37" t="str" cm="1">
        <f t="array" ref="D157">IFERROR(INDEX('Paste Here'!A$2:A$2500,SMALL(IF((VALUE('Paste Here'!E$2:E$2500)&gt;=18), ROW('Paste Here'!H$2:H$2500)-ROW('Paste Here'!E$2)+1),ROW(155:155))), "")</f>
        <v/>
      </c>
      <c r="E157" s="35" t="str" cm="1">
        <f t="array" ref="E157">IFERROR(INDEX('Paste Here'!A$2:A$2500,SMALL(IF((VALUE('Paste Here'!G$2:G$2500)&gt;=5)*(VALUE('Paste Here'!G$2:G$2500)&lt;=9), ROW('Paste Here'!G$2:G$2500)-ROW('Paste Here'!G$2)+1),ROW(155:155))), "")</f>
        <v/>
      </c>
      <c r="F157" s="36" t="str" cm="1">
        <f t="array" ref="F157">IFERROR(INDEX('Paste Here'!A$2:A$2500,SMALL(IF((VALUE('Paste Here'!G$2:G$2500)&gt;=10)*(VALUE('Paste Here'!G$2:G$2500)&lt;=17), ROW('Paste Here'!H$2:H$2500)-ROW('Paste Here'!G$2)+1),ROW(155:155))), "")</f>
        <v/>
      </c>
      <c r="G157" s="99" t="str" cm="1">
        <f t="array" ref="G157">IFERROR(INDEX('Paste Here'!A$2:A$2500,SMALL(IF((VALUE('Paste Here'!G$2:G$2500)&gt;=18), ROW('Paste Here'!H$2:H$2500)-ROW('Paste Here'!G$2)+1),ROW(155:155))), "")</f>
        <v/>
      </c>
      <c r="H157" s="2"/>
      <c r="K157" s="10"/>
      <c r="Q157" s="10"/>
    </row>
    <row r="158" spans="1:17">
      <c r="A158" s="2"/>
      <c r="B158" s="35" t="str" cm="1">
        <f t="array" ref="B158">IFERROR(INDEX('Paste Here'!A$2:A$2500,SMALL(IF((VALUE('Paste Here'!E$2:E$2500)&gt;=5)*(VALUE('Paste Here'!E$2:E$2500)&lt;=9), ROW('Paste Here'!E$2:E$2500)-ROW('Paste Here'!E$2)+1),ROW(156:156))), "")</f>
        <v/>
      </c>
      <c r="C158" s="36" t="str" cm="1">
        <f t="array" ref="C158">IFERROR(INDEX('Paste Here'!A$2:A$2500,SMALL(IF((VALUE('Paste Here'!E$2:E$2500)&gt;=10)*(VALUE('Paste Here'!E$2:E$2500)&lt;=17), ROW('Paste Here'!H$2:H$2500)-ROW('Paste Here'!E$2)+1),ROW(156:156))), "")</f>
        <v/>
      </c>
      <c r="D158" s="37" t="str" cm="1">
        <f t="array" ref="D158">IFERROR(INDEX('Paste Here'!A$2:A$2500,SMALL(IF((VALUE('Paste Here'!E$2:E$2500)&gt;=18), ROW('Paste Here'!H$2:H$2500)-ROW('Paste Here'!E$2)+1),ROW(156:156))), "")</f>
        <v/>
      </c>
      <c r="E158" s="35" t="str" cm="1">
        <f t="array" ref="E158">IFERROR(INDEX('Paste Here'!A$2:A$2500,SMALL(IF((VALUE('Paste Here'!G$2:G$2500)&gt;=5)*(VALUE('Paste Here'!G$2:G$2500)&lt;=9), ROW('Paste Here'!G$2:G$2500)-ROW('Paste Here'!G$2)+1),ROW(156:156))), "")</f>
        <v/>
      </c>
      <c r="F158" s="36" t="str" cm="1">
        <f t="array" ref="F158">IFERROR(INDEX('Paste Here'!A$2:A$2500,SMALL(IF((VALUE('Paste Here'!G$2:G$2500)&gt;=10)*(VALUE('Paste Here'!G$2:G$2500)&lt;=17), ROW('Paste Here'!H$2:H$2500)-ROW('Paste Here'!G$2)+1),ROW(156:156))), "")</f>
        <v/>
      </c>
      <c r="G158" s="99" t="str" cm="1">
        <f t="array" ref="G158">IFERROR(INDEX('Paste Here'!A$2:A$2500,SMALL(IF((VALUE('Paste Here'!G$2:G$2500)&gt;=18), ROW('Paste Here'!H$2:H$2500)-ROW('Paste Here'!G$2)+1),ROW(156:156))), "")</f>
        <v/>
      </c>
      <c r="H158" s="2"/>
      <c r="K158" s="10"/>
      <c r="Q158" s="10"/>
    </row>
    <row r="159" spans="1:17">
      <c r="A159" s="2"/>
      <c r="B159" s="35" t="str" cm="1">
        <f t="array" ref="B159">IFERROR(INDEX('Paste Here'!A$2:A$2500,SMALL(IF((VALUE('Paste Here'!E$2:E$2500)&gt;=5)*(VALUE('Paste Here'!E$2:E$2500)&lt;=9), ROW('Paste Here'!E$2:E$2500)-ROW('Paste Here'!E$2)+1),ROW(157:157))), "")</f>
        <v/>
      </c>
      <c r="C159" s="36" t="str" cm="1">
        <f t="array" ref="C159">IFERROR(INDEX('Paste Here'!A$2:A$2500,SMALL(IF((VALUE('Paste Here'!E$2:E$2500)&gt;=10)*(VALUE('Paste Here'!E$2:E$2500)&lt;=17), ROW('Paste Here'!H$2:H$2500)-ROW('Paste Here'!E$2)+1),ROW(157:157))), "")</f>
        <v/>
      </c>
      <c r="D159" s="37" t="str" cm="1">
        <f t="array" ref="D159">IFERROR(INDEX('Paste Here'!A$2:A$2500,SMALL(IF((VALUE('Paste Here'!E$2:E$2500)&gt;=18), ROW('Paste Here'!H$2:H$2500)-ROW('Paste Here'!E$2)+1),ROW(157:157))), "")</f>
        <v/>
      </c>
      <c r="E159" s="35" t="str" cm="1">
        <f t="array" ref="E159">IFERROR(INDEX('Paste Here'!A$2:A$2500,SMALL(IF((VALUE('Paste Here'!G$2:G$2500)&gt;=5)*(VALUE('Paste Here'!G$2:G$2500)&lt;=9), ROW('Paste Here'!G$2:G$2500)-ROW('Paste Here'!G$2)+1),ROW(157:157))), "")</f>
        <v/>
      </c>
      <c r="F159" s="36" t="str" cm="1">
        <f t="array" ref="F159">IFERROR(INDEX('Paste Here'!A$2:A$2500,SMALL(IF((VALUE('Paste Here'!G$2:G$2500)&gt;=10)*(VALUE('Paste Here'!G$2:G$2500)&lt;=17), ROW('Paste Here'!H$2:H$2500)-ROW('Paste Here'!G$2)+1),ROW(157:157))), "")</f>
        <v/>
      </c>
      <c r="G159" s="99" t="str" cm="1">
        <f t="array" ref="G159">IFERROR(INDEX('Paste Here'!A$2:A$2500,SMALL(IF((VALUE('Paste Here'!G$2:G$2500)&gt;=18), ROW('Paste Here'!H$2:H$2500)-ROW('Paste Here'!G$2)+1),ROW(157:157))), "")</f>
        <v/>
      </c>
      <c r="H159" s="2"/>
      <c r="K159" s="10"/>
      <c r="Q159" s="10"/>
    </row>
    <row r="160" spans="1:17">
      <c r="A160" s="2"/>
      <c r="B160" s="35" t="str" cm="1">
        <f t="array" ref="B160">IFERROR(INDEX('Paste Here'!A$2:A$2500,SMALL(IF((VALUE('Paste Here'!E$2:E$2500)&gt;=5)*(VALUE('Paste Here'!E$2:E$2500)&lt;=9), ROW('Paste Here'!E$2:E$2500)-ROW('Paste Here'!E$2)+1),ROW(158:158))), "")</f>
        <v/>
      </c>
      <c r="C160" s="36" t="str" cm="1">
        <f t="array" ref="C160">IFERROR(INDEX('Paste Here'!A$2:A$2500,SMALL(IF((VALUE('Paste Here'!E$2:E$2500)&gt;=10)*(VALUE('Paste Here'!E$2:E$2500)&lt;=17), ROW('Paste Here'!H$2:H$2500)-ROW('Paste Here'!E$2)+1),ROW(158:158))), "")</f>
        <v/>
      </c>
      <c r="D160" s="37" t="str" cm="1">
        <f t="array" ref="D160">IFERROR(INDEX('Paste Here'!A$2:A$2500,SMALL(IF((VALUE('Paste Here'!E$2:E$2500)&gt;=18), ROW('Paste Here'!H$2:H$2500)-ROW('Paste Here'!E$2)+1),ROW(158:158))), "")</f>
        <v/>
      </c>
      <c r="E160" s="35" t="str" cm="1">
        <f t="array" ref="E160">IFERROR(INDEX('Paste Here'!A$2:A$2500,SMALL(IF((VALUE('Paste Here'!G$2:G$2500)&gt;=5)*(VALUE('Paste Here'!G$2:G$2500)&lt;=9), ROW('Paste Here'!G$2:G$2500)-ROW('Paste Here'!G$2)+1),ROW(158:158))), "")</f>
        <v/>
      </c>
      <c r="F160" s="36" t="str" cm="1">
        <f t="array" ref="F160">IFERROR(INDEX('Paste Here'!A$2:A$2500,SMALL(IF((VALUE('Paste Here'!G$2:G$2500)&gt;=10)*(VALUE('Paste Here'!G$2:G$2500)&lt;=17), ROW('Paste Here'!H$2:H$2500)-ROW('Paste Here'!G$2)+1),ROW(158:158))), "")</f>
        <v/>
      </c>
      <c r="G160" s="99" t="str" cm="1">
        <f t="array" ref="G160">IFERROR(INDEX('Paste Here'!A$2:A$2500,SMALL(IF((VALUE('Paste Here'!G$2:G$2500)&gt;=18), ROW('Paste Here'!H$2:H$2500)-ROW('Paste Here'!G$2)+1),ROW(158:158))), "")</f>
        <v/>
      </c>
      <c r="H160" s="2"/>
      <c r="K160" s="10"/>
      <c r="Q160" s="10"/>
    </row>
    <row r="161" spans="1:17">
      <c r="A161" s="2"/>
      <c r="B161" s="35" t="str" cm="1">
        <f t="array" ref="B161">IFERROR(INDEX('Paste Here'!A$2:A$2500,SMALL(IF((VALUE('Paste Here'!E$2:E$2500)&gt;=5)*(VALUE('Paste Here'!E$2:E$2500)&lt;=9), ROW('Paste Here'!E$2:E$2500)-ROW('Paste Here'!E$2)+1),ROW(159:159))), "")</f>
        <v/>
      </c>
      <c r="C161" s="36" t="str" cm="1">
        <f t="array" ref="C161">IFERROR(INDEX('Paste Here'!A$2:A$2500,SMALL(IF((VALUE('Paste Here'!E$2:E$2500)&gt;=10)*(VALUE('Paste Here'!E$2:E$2500)&lt;=17), ROW('Paste Here'!H$2:H$2500)-ROW('Paste Here'!E$2)+1),ROW(159:159))), "")</f>
        <v/>
      </c>
      <c r="D161" s="37" t="str" cm="1">
        <f t="array" ref="D161">IFERROR(INDEX('Paste Here'!A$2:A$2500,SMALL(IF((VALUE('Paste Here'!E$2:E$2500)&gt;=18), ROW('Paste Here'!H$2:H$2500)-ROW('Paste Here'!E$2)+1),ROW(159:159))), "")</f>
        <v/>
      </c>
      <c r="E161" s="35" t="str" cm="1">
        <f t="array" ref="E161">IFERROR(INDEX('Paste Here'!A$2:A$2500,SMALL(IF((VALUE('Paste Here'!G$2:G$2500)&gt;=5)*(VALUE('Paste Here'!G$2:G$2500)&lt;=9), ROW('Paste Here'!G$2:G$2500)-ROW('Paste Here'!G$2)+1),ROW(159:159))), "")</f>
        <v/>
      </c>
      <c r="F161" s="36" t="str" cm="1">
        <f t="array" ref="F161">IFERROR(INDEX('Paste Here'!A$2:A$2500,SMALL(IF((VALUE('Paste Here'!G$2:G$2500)&gt;=10)*(VALUE('Paste Here'!G$2:G$2500)&lt;=17), ROW('Paste Here'!H$2:H$2500)-ROW('Paste Here'!G$2)+1),ROW(159:159))), "")</f>
        <v/>
      </c>
      <c r="G161" s="99" t="str" cm="1">
        <f t="array" ref="G161">IFERROR(INDEX('Paste Here'!A$2:A$2500,SMALL(IF((VALUE('Paste Here'!G$2:G$2500)&gt;=18), ROW('Paste Here'!H$2:H$2500)-ROW('Paste Here'!G$2)+1),ROW(159:159))), "")</f>
        <v/>
      </c>
      <c r="H161" s="2"/>
      <c r="K161" s="10"/>
      <c r="Q161" s="10"/>
    </row>
    <row r="162" spans="1:17">
      <c r="A162" s="2"/>
      <c r="B162" s="35" t="str" cm="1">
        <f t="array" ref="B162">IFERROR(INDEX('Paste Here'!A$2:A$2500,SMALL(IF((VALUE('Paste Here'!E$2:E$2500)&gt;=5)*(VALUE('Paste Here'!E$2:E$2500)&lt;=9), ROW('Paste Here'!E$2:E$2500)-ROW('Paste Here'!E$2)+1),ROW(160:160))), "")</f>
        <v/>
      </c>
      <c r="C162" s="36" t="str" cm="1">
        <f t="array" ref="C162">IFERROR(INDEX('Paste Here'!A$2:A$2500,SMALL(IF((VALUE('Paste Here'!E$2:E$2500)&gt;=10)*(VALUE('Paste Here'!E$2:E$2500)&lt;=17), ROW('Paste Here'!H$2:H$2500)-ROW('Paste Here'!E$2)+1),ROW(160:160))), "")</f>
        <v/>
      </c>
      <c r="D162" s="37" t="str" cm="1">
        <f t="array" ref="D162">IFERROR(INDEX('Paste Here'!A$2:A$2500,SMALL(IF((VALUE('Paste Here'!E$2:E$2500)&gt;=18), ROW('Paste Here'!H$2:H$2500)-ROW('Paste Here'!E$2)+1),ROW(160:160))), "")</f>
        <v/>
      </c>
      <c r="E162" s="35" t="str" cm="1">
        <f t="array" ref="E162">IFERROR(INDEX('Paste Here'!A$2:A$2500,SMALL(IF((VALUE('Paste Here'!G$2:G$2500)&gt;=5)*(VALUE('Paste Here'!G$2:G$2500)&lt;=9), ROW('Paste Here'!G$2:G$2500)-ROW('Paste Here'!G$2)+1),ROW(160:160))), "")</f>
        <v/>
      </c>
      <c r="F162" s="36" t="str" cm="1">
        <f t="array" ref="F162">IFERROR(INDEX('Paste Here'!A$2:A$2500,SMALL(IF((VALUE('Paste Here'!G$2:G$2500)&gt;=10)*(VALUE('Paste Here'!G$2:G$2500)&lt;=17), ROW('Paste Here'!H$2:H$2500)-ROW('Paste Here'!G$2)+1),ROW(160:160))), "")</f>
        <v/>
      </c>
      <c r="G162" s="99" t="str" cm="1">
        <f t="array" ref="G162">IFERROR(INDEX('Paste Here'!A$2:A$2500,SMALL(IF((VALUE('Paste Here'!G$2:G$2500)&gt;=18), ROW('Paste Here'!H$2:H$2500)-ROW('Paste Here'!G$2)+1),ROW(160:160))), "")</f>
        <v/>
      </c>
      <c r="H162" s="2"/>
      <c r="K162" s="10"/>
      <c r="Q162" s="10"/>
    </row>
    <row r="163" spans="1:17">
      <c r="A163" s="2"/>
      <c r="B163" s="35" t="str" cm="1">
        <f t="array" ref="B163">IFERROR(INDEX('Paste Here'!A$2:A$2500,SMALL(IF((VALUE('Paste Here'!E$2:E$2500)&gt;=5)*(VALUE('Paste Here'!E$2:E$2500)&lt;=9), ROW('Paste Here'!E$2:E$2500)-ROW('Paste Here'!E$2)+1),ROW(161:161))), "")</f>
        <v/>
      </c>
      <c r="C163" s="36" t="str" cm="1">
        <f t="array" ref="C163">IFERROR(INDEX('Paste Here'!A$2:A$2500,SMALL(IF((VALUE('Paste Here'!E$2:E$2500)&gt;=10)*(VALUE('Paste Here'!E$2:E$2500)&lt;=17), ROW('Paste Here'!H$2:H$2500)-ROW('Paste Here'!E$2)+1),ROW(161:161))), "")</f>
        <v/>
      </c>
      <c r="D163" s="37" t="str" cm="1">
        <f t="array" ref="D163">IFERROR(INDEX('Paste Here'!A$2:A$2500,SMALL(IF((VALUE('Paste Here'!E$2:E$2500)&gt;=18), ROW('Paste Here'!H$2:H$2500)-ROW('Paste Here'!E$2)+1),ROW(161:161))), "")</f>
        <v/>
      </c>
      <c r="E163" s="35" t="str" cm="1">
        <f t="array" ref="E163">IFERROR(INDEX('Paste Here'!A$2:A$2500,SMALL(IF((VALUE('Paste Here'!G$2:G$2500)&gt;=5)*(VALUE('Paste Here'!G$2:G$2500)&lt;=9), ROW('Paste Here'!G$2:G$2500)-ROW('Paste Here'!G$2)+1),ROW(161:161))), "")</f>
        <v/>
      </c>
      <c r="F163" s="36" t="str" cm="1">
        <f t="array" ref="F163">IFERROR(INDEX('Paste Here'!A$2:A$2500,SMALL(IF((VALUE('Paste Here'!G$2:G$2500)&gt;=10)*(VALUE('Paste Here'!G$2:G$2500)&lt;=17), ROW('Paste Here'!H$2:H$2500)-ROW('Paste Here'!G$2)+1),ROW(161:161))), "")</f>
        <v/>
      </c>
      <c r="G163" s="99" t="str" cm="1">
        <f t="array" ref="G163">IFERROR(INDEX('Paste Here'!A$2:A$2500,SMALL(IF((VALUE('Paste Here'!G$2:G$2500)&gt;=18), ROW('Paste Here'!H$2:H$2500)-ROW('Paste Here'!G$2)+1),ROW(161:161))), "")</f>
        <v/>
      </c>
      <c r="H163" s="2"/>
      <c r="K163" s="10"/>
      <c r="Q163" s="10"/>
    </row>
    <row r="164" spans="1:17">
      <c r="A164" s="2"/>
      <c r="B164" s="35" t="str" cm="1">
        <f t="array" ref="B164">IFERROR(INDEX('Paste Here'!A$2:A$2500,SMALL(IF((VALUE('Paste Here'!E$2:E$2500)&gt;=5)*(VALUE('Paste Here'!E$2:E$2500)&lt;=9), ROW('Paste Here'!E$2:E$2500)-ROW('Paste Here'!E$2)+1),ROW(162:162))), "")</f>
        <v/>
      </c>
      <c r="C164" s="36" t="str" cm="1">
        <f t="array" ref="C164">IFERROR(INDEX('Paste Here'!A$2:A$2500,SMALL(IF((VALUE('Paste Here'!E$2:E$2500)&gt;=10)*(VALUE('Paste Here'!E$2:E$2500)&lt;=17), ROW('Paste Here'!H$2:H$2500)-ROW('Paste Here'!E$2)+1),ROW(162:162))), "")</f>
        <v/>
      </c>
      <c r="D164" s="37" t="str" cm="1">
        <f t="array" ref="D164">IFERROR(INDEX('Paste Here'!A$2:A$2500,SMALL(IF((VALUE('Paste Here'!E$2:E$2500)&gt;=18), ROW('Paste Here'!H$2:H$2500)-ROW('Paste Here'!E$2)+1),ROW(162:162))), "")</f>
        <v/>
      </c>
      <c r="E164" s="35" t="str" cm="1">
        <f t="array" ref="E164">IFERROR(INDEX('Paste Here'!A$2:A$2500,SMALL(IF((VALUE('Paste Here'!G$2:G$2500)&gt;=5)*(VALUE('Paste Here'!G$2:G$2500)&lt;=9), ROW('Paste Here'!G$2:G$2500)-ROW('Paste Here'!G$2)+1),ROW(162:162))), "")</f>
        <v/>
      </c>
      <c r="F164" s="36" t="str" cm="1">
        <f t="array" ref="F164">IFERROR(INDEX('Paste Here'!A$2:A$2500,SMALL(IF((VALUE('Paste Here'!G$2:G$2500)&gt;=10)*(VALUE('Paste Here'!G$2:G$2500)&lt;=17), ROW('Paste Here'!H$2:H$2500)-ROW('Paste Here'!G$2)+1),ROW(162:162))), "")</f>
        <v/>
      </c>
      <c r="G164" s="99" t="str" cm="1">
        <f t="array" ref="G164">IFERROR(INDEX('Paste Here'!A$2:A$2500,SMALL(IF((VALUE('Paste Here'!G$2:G$2500)&gt;=18), ROW('Paste Here'!H$2:H$2500)-ROW('Paste Here'!G$2)+1),ROW(162:162))), "")</f>
        <v/>
      </c>
      <c r="H164" s="2"/>
      <c r="K164" s="10"/>
      <c r="Q164" s="10"/>
    </row>
    <row r="165" spans="1:17">
      <c r="A165" s="2"/>
      <c r="B165" s="35" t="str" cm="1">
        <f t="array" ref="B165">IFERROR(INDEX('Paste Here'!A$2:A$2500,SMALL(IF((VALUE('Paste Here'!E$2:E$2500)&gt;=5)*(VALUE('Paste Here'!E$2:E$2500)&lt;=9), ROW('Paste Here'!E$2:E$2500)-ROW('Paste Here'!E$2)+1),ROW(163:163))), "")</f>
        <v/>
      </c>
      <c r="C165" s="36" t="str" cm="1">
        <f t="array" ref="C165">IFERROR(INDEX('Paste Here'!A$2:A$2500,SMALL(IF((VALUE('Paste Here'!E$2:E$2500)&gt;=10)*(VALUE('Paste Here'!E$2:E$2500)&lt;=17), ROW('Paste Here'!H$2:H$2500)-ROW('Paste Here'!E$2)+1),ROW(163:163))), "")</f>
        <v/>
      </c>
      <c r="D165" s="37" t="str" cm="1">
        <f t="array" ref="D165">IFERROR(INDEX('Paste Here'!A$2:A$2500,SMALL(IF((VALUE('Paste Here'!E$2:E$2500)&gt;=18), ROW('Paste Here'!H$2:H$2500)-ROW('Paste Here'!E$2)+1),ROW(163:163))), "")</f>
        <v/>
      </c>
      <c r="E165" s="35" t="str" cm="1">
        <f t="array" ref="E165">IFERROR(INDEX('Paste Here'!A$2:A$2500,SMALL(IF((VALUE('Paste Here'!G$2:G$2500)&gt;=5)*(VALUE('Paste Here'!G$2:G$2500)&lt;=9), ROW('Paste Here'!G$2:G$2500)-ROW('Paste Here'!G$2)+1),ROW(163:163))), "")</f>
        <v/>
      </c>
      <c r="F165" s="36" t="str" cm="1">
        <f t="array" ref="F165">IFERROR(INDEX('Paste Here'!A$2:A$2500,SMALL(IF((VALUE('Paste Here'!G$2:G$2500)&gt;=10)*(VALUE('Paste Here'!G$2:G$2500)&lt;=17), ROW('Paste Here'!H$2:H$2500)-ROW('Paste Here'!G$2)+1),ROW(163:163))), "")</f>
        <v/>
      </c>
      <c r="G165" s="99" t="str" cm="1">
        <f t="array" ref="G165">IFERROR(INDEX('Paste Here'!A$2:A$2500,SMALL(IF((VALUE('Paste Here'!G$2:G$2500)&gt;=18), ROW('Paste Here'!H$2:H$2500)-ROW('Paste Here'!G$2)+1),ROW(163:163))), "")</f>
        <v/>
      </c>
      <c r="H165" s="2"/>
      <c r="K165" s="10"/>
      <c r="Q165" s="10"/>
    </row>
    <row r="166" spans="1:17">
      <c r="A166" s="2"/>
      <c r="B166" s="35" t="str" cm="1">
        <f t="array" ref="B166">IFERROR(INDEX('Paste Here'!A$2:A$2500,SMALL(IF((VALUE('Paste Here'!E$2:E$2500)&gt;=5)*(VALUE('Paste Here'!E$2:E$2500)&lt;=9), ROW('Paste Here'!E$2:E$2500)-ROW('Paste Here'!E$2)+1),ROW(164:164))), "")</f>
        <v/>
      </c>
      <c r="C166" s="36" t="str" cm="1">
        <f t="array" ref="C166">IFERROR(INDEX('Paste Here'!A$2:A$2500,SMALL(IF((VALUE('Paste Here'!E$2:E$2500)&gt;=10)*(VALUE('Paste Here'!E$2:E$2500)&lt;=17), ROW('Paste Here'!H$2:H$2500)-ROW('Paste Here'!E$2)+1),ROW(164:164))), "")</f>
        <v/>
      </c>
      <c r="D166" s="37" t="str" cm="1">
        <f t="array" ref="D166">IFERROR(INDEX('Paste Here'!A$2:A$2500,SMALL(IF((VALUE('Paste Here'!E$2:E$2500)&gt;=18), ROW('Paste Here'!H$2:H$2500)-ROW('Paste Here'!E$2)+1),ROW(164:164))), "")</f>
        <v/>
      </c>
      <c r="E166" s="35" t="str" cm="1">
        <f t="array" ref="E166">IFERROR(INDEX('Paste Here'!A$2:A$2500,SMALL(IF((VALUE('Paste Here'!G$2:G$2500)&gt;=5)*(VALUE('Paste Here'!G$2:G$2500)&lt;=9), ROW('Paste Here'!G$2:G$2500)-ROW('Paste Here'!G$2)+1),ROW(164:164))), "")</f>
        <v/>
      </c>
      <c r="F166" s="36" t="str" cm="1">
        <f t="array" ref="F166">IFERROR(INDEX('Paste Here'!A$2:A$2500,SMALL(IF((VALUE('Paste Here'!G$2:G$2500)&gt;=10)*(VALUE('Paste Here'!G$2:G$2500)&lt;=17), ROW('Paste Here'!H$2:H$2500)-ROW('Paste Here'!G$2)+1),ROW(164:164))), "")</f>
        <v/>
      </c>
      <c r="G166" s="99" t="str" cm="1">
        <f t="array" ref="G166">IFERROR(INDEX('Paste Here'!A$2:A$2500,SMALL(IF((VALUE('Paste Here'!G$2:G$2500)&gt;=18), ROW('Paste Here'!H$2:H$2500)-ROW('Paste Here'!G$2)+1),ROW(164:164))), "")</f>
        <v/>
      </c>
      <c r="H166" s="2"/>
      <c r="K166" s="10"/>
      <c r="Q166" s="10"/>
    </row>
    <row r="167" spans="1:17">
      <c r="A167" s="2"/>
      <c r="B167" s="35" t="str" cm="1">
        <f t="array" ref="B167">IFERROR(INDEX('Paste Here'!A$2:A$2500,SMALL(IF((VALUE('Paste Here'!E$2:E$2500)&gt;=5)*(VALUE('Paste Here'!E$2:E$2500)&lt;=9), ROW('Paste Here'!E$2:E$2500)-ROW('Paste Here'!E$2)+1),ROW(165:165))), "")</f>
        <v/>
      </c>
      <c r="C167" s="36" t="str" cm="1">
        <f t="array" ref="C167">IFERROR(INDEX('Paste Here'!A$2:A$2500,SMALL(IF((VALUE('Paste Here'!E$2:E$2500)&gt;=10)*(VALUE('Paste Here'!E$2:E$2500)&lt;=17), ROW('Paste Here'!H$2:H$2500)-ROW('Paste Here'!E$2)+1),ROW(165:165))), "")</f>
        <v/>
      </c>
      <c r="D167" s="37" t="str" cm="1">
        <f t="array" ref="D167">IFERROR(INDEX('Paste Here'!A$2:A$2500,SMALL(IF((VALUE('Paste Here'!E$2:E$2500)&gt;=18), ROW('Paste Here'!H$2:H$2500)-ROW('Paste Here'!E$2)+1),ROW(165:165))), "")</f>
        <v/>
      </c>
      <c r="E167" s="35" t="str" cm="1">
        <f t="array" ref="E167">IFERROR(INDEX('Paste Here'!A$2:A$2500,SMALL(IF((VALUE('Paste Here'!G$2:G$2500)&gt;=5)*(VALUE('Paste Here'!G$2:G$2500)&lt;=9), ROW('Paste Here'!G$2:G$2500)-ROW('Paste Here'!G$2)+1),ROW(165:165))), "")</f>
        <v/>
      </c>
      <c r="F167" s="36" t="str" cm="1">
        <f t="array" ref="F167">IFERROR(INDEX('Paste Here'!A$2:A$2500,SMALL(IF((VALUE('Paste Here'!G$2:G$2500)&gt;=10)*(VALUE('Paste Here'!G$2:G$2500)&lt;=17), ROW('Paste Here'!H$2:H$2500)-ROW('Paste Here'!G$2)+1),ROW(165:165))), "")</f>
        <v/>
      </c>
      <c r="G167" s="99" t="str" cm="1">
        <f t="array" ref="G167">IFERROR(INDEX('Paste Here'!A$2:A$2500,SMALL(IF((VALUE('Paste Here'!G$2:G$2500)&gt;=18), ROW('Paste Here'!H$2:H$2500)-ROW('Paste Here'!G$2)+1),ROW(165:165))), "")</f>
        <v/>
      </c>
      <c r="H167" s="2"/>
      <c r="K167" s="10"/>
      <c r="Q167" s="10"/>
    </row>
    <row r="168" spans="1:17">
      <c r="A168" s="2"/>
      <c r="B168" s="35" t="str" cm="1">
        <f t="array" ref="B168">IFERROR(INDEX('Paste Here'!A$2:A$2500,SMALL(IF((VALUE('Paste Here'!E$2:E$2500)&gt;=5)*(VALUE('Paste Here'!E$2:E$2500)&lt;=9), ROW('Paste Here'!E$2:E$2500)-ROW('Paste Here'!E$2)+1),ROW(166:166))), "")</f>
        <v/>
      </c>
      <c r="C168" s="36" t="str" cm="1">
        <f t="array" ref="C168">IFERROR(INDEX('Paste Here'!A$2:A$2500,SMALL(IF((VALUE('Paste Here'!E$2:E$2500)&gt;=10)*(VALUE('Paste Here'!E$2:E$2500)&lt;=17), ROW('Paste Here'!H$2:H$2500)-ROW('Paste Here'!E$2)+1),ROW(166:166))), "")</f>
        <v/>
      </c>
      <c r="D168" s="37" t="str" cm="1">
        <f t="array" ref="D168">IFERROR(INDEX('Paste Here'!A$2:A$2500,SMALL(IF((VALUE('Paste Here'!E$2:E$2500)&gt;=18), ROW('Paste Here'!H$2:H$2500)-ROW('Paste Here'!E$2)+1),ROW(166:166))), "")</f>
        <v/>
      </c>
      <c r="E168" s="35" t="str" cm="1">
        <f t="array" ref="E168">IFERROR(INDEX('Paste Here'!A$2:A$2500,SMALL(IF((VALUE('Paste Here'!G$2:G$2500)&gt;=5)*(VALUE('Paste Here'!G$2:G$2500)&lt;=9), ROW('Paste Here'!G$2:G$2500)-ROW('Paste Here'!G$2)+1),ROW(166:166))), "")</f>
        <v/>
      </c>
      <c r="F168" s="36" t="str" cm="1">
        <f t="array" ref="F168">IFERROR(INDEX('Paste Here'!A$2:A$2500,SMALL(IF((VALUE('Paste Here'!G$2:G$2500)&gt;=10)*(VALUE('Paste Here'!G$2:G$2500)&lt;=17), ROW('Paste Here'!H$2:H$2500)-ROW('Paste Here'!G$2)+1),ROW(166:166))), "")</f>
        <v/>
      </c>
      <c r="G168" s="99" t="str" cm="1">
        <f t="array" ref="G168">IFERROR(INDEX('Paste Here'!A$2:A$2500,SMALL(IF((VALUE('Paste Here'!G$2:G$2500)&gt;=18), ROW('Paste Here'!H$2:H$2500)-ROW('Paste Here'!G$2)+1),ROW(166:166))), "")</f>
        <v/>
      </c>
      <c r="H168" s="2"/>
      <c r="K168" s="10"/>
      <c r="Q168" s="10"/>
    </row>
    <row r="169" spans="1:17">
      <c r="A169" s="2"/>
      <c r="B169" s="35" t="str" cm="1">
        <f t="array" ref="B169">IFERROR(INDEX('Paste Here'!A$2:A$2500,SMALL(IF((VALUE('Paste Here'!E$2:E$2500)&gt;=5)*(VALUE('Paste Here'!E$2:E$2500)&lt;=9), ROW('Paste Here'!E$2:E$2500)-ROW('Paste Here'!E$2)+1),ROW(167:167))), "")</f>
        <v/>
      </c>
      <c r="C169" s="36" t="str" cm="1">
        <f t="array" ref="C169">IFERROR(INDEX('Paste Here'!A$2:A$2500,SMALL(IF((VALUE('Paste Here'!E$2:E$2500)&gt;=10)*(VALUE('Paste Here'!E$2:E$2500)&lt;=17), ROW('Paste Here'!H$2:H$2500)-ROW('Paste Here'!E$2)+1),ROW(167:167))), "")</f>
        <v/>
      </c>
      <c r="D169" s="37" t="str" cm="1">
        <f t="array" ref="D169">IFERROR(INDEX('Paste Here'!A$2:A$2500,SMALL(IF((VALUE('Paste Here'!E$2:E$2500)&gt;=18), ROW('Paste Here'!H$2:H$2500)-ROW('Paste Here'!E$2)+1),ROW(167:167))), "")</f>
        <v/>
      </c>
      <c r="E169" s="35" t="str" cm="1">
        <f t="array" ref="E169">IFERROR(INDEX('Paste Here'!A$2:A$2500,SMALL(IF((VALUE('Paste Here'!G$2:G$2500)&gt;=5)*(VALUE('Paste Here'!G$2:G$2500)&lt;=9), ROW('Paste Here'!G$2:G$2500)-ROW('Paste Here'!G$2)+1),ROW(167:167))), "")</f>
        <v/>
      </c>
      <c r="F169" s="36" t="str" cm="1">
        <f t="array" ref="F169">IFERROR(INDEX('Paste Here'!A$2:A$2500,SMALL(IF((VALUE('Paste Here'!G$2:G$2500)&gt;=10)*(VALUE('Paste Here'!G$2:G$2500)&lt;=17), ROW('Paste Here'!H$2:H$2500)-ROW('Paste Here'!G$2)+1),ROW(167:167))), "")</f>
        <v/>
      </c>
      <c r="G169" s="99" t="str" cm="1">
        <f t="array" ref="G169">IFERROR(INDEX('Paste Here'!A$2:A$2500,SMALL(IF((VALUE('Paste Here'!G$2:G$2500)&gt;=18), ROW('Paste Here'!H$2:H$2500)-ROW('Paste Here'!G$2)+1),ROW(167:167))), "")</f>
        <v/>
      </c>
      <c r="H169" s="2"/>
      <c r="K169" s="10"/>
      <c r="Q169" s="10"/>
    </row>
    <row r="170" spans="1:17">
      <c r="A170" s="2"/>
      <c r="B170" s="35" t="str" cm="1">
        <f t="array" ref="B170">IFERROR(INDEX('Paste Here'!A$2:A$2500,SMALL(IF((VALUE('Paste Here'!E$2:E$2500)&gt;=5)*(VALUE('Paste Here'!E$2:E$2500)&lt;=9), ROW('Paste Here'!E$2:E$2500)-ROW('Paste Here'!E$2)+1),ROW(168:168))), "")</f>
        <v/>
      </c>
      <c r="C170" s="36" t="str" cm="1">
        <f t="array" ref="C170">IFERROR(INDEX('Paste Here'!A$2:A$2500,SMALL(IF((VALUE('Paste Here'!E$2:E$2500)&gt;=10)*(VALUE('Paste Here'!E$2:E$2500)&lt;=17), ROW('Paste Here'!H$2:H$2500)-ROW('Paste Here'!E$2)+1),ROW(168:168))), "")</f>
        <v/>
      </c>
      <c r="D170" s="37" t="str" cm="1">
        <f t="array" ref="D170">IFERROR(INDEX('Paste Here'!A$2:A$2500,SMALL(IF((VALUE('Paste Here'!E$2:E$2500)&gt;=18), ROW('Paste Here'!H$2:H$2500)-ROW('Paste Here'!E$2)+1),ROW(168:168))), "")</f>
        <v/>
      </c>
      <c r="E170" s="35" t="str" cm="1">
        <f t="array" ref="E170">IFERROR(INDEX('Paste Here'!A$2:A$2500,SMALL(IF((VALUE('Paste Here'!G$2:G$2500)&gt;=5)*(VALUE('Paste Here'!G$2:G$2500)&lt;=9), ROW('Paste Here'!G$2:G$2500)-ROW('Paste Here'!G$2)+1),ROW(168:168))), "")</f>
        <v/>
      </c>
      <c r="F170" s="36" t="str" cm="1">
        <f t="array" ref="F170">IFERROR(INDEX('Paste Here'!A$2:A$2500,SMALL(IF((VALUE('Paste Here'!G$2:G$2500)&gt;=10)*(VALUE('Paste Here'!G$2:G$2500)&lt;=17), ROW('Paste Here'!H$2:H$2500)-ROW('Paste Here'!G$2)+1),ROW(168:168))), "")</f>
        <v/>
      </c>
      <c r="G170" s="99" t="str" cm="1">
        <f t="array" ref="G170">IFERROR(INDEX('Paste Here'!A$2:A$2500,SMALL(IF((VALUE('Paste Here'!G$2:G$2500)&gt;=18), ROW('Paste Here'!H$2:H$2500)-ROW('Paste Here'!G$2)+1),ROW(168:168))), "")</f>
        <v/>
      </c>
      <c r="H170" s="2"/>
      <c r="K170" s="10"/>
      <c r="Q170" s="10"/>
    </row>
    <row r="171" spans="1:17">
      <c r="A171" s="2"/>
      <c r="B171" s="35" t="str" cm="1">
        <f t="array" ref="B171">IFERROR(INDEX('Paste Here'!A$2:A$2500,SMALL(IF((VALUE('Paste Here'!E$2:E$2500)&gt;=5)*(VALUE('Paste Here'!E$2:E$2500)&lt;=9), ROW('Paste Here'!E$2:E$2500)-ROW('Paste Here'!E$2)+1),ROW(169:169))), "")</f>
        <v/>
      </c>
      <c r="C171" s="36" t="str" cm="1">
        <f t="array" ref="C171">IFERROR(INDEX('Paste Here'!A$2:A$2500,SMALL(IF((VALUE('Paste Here'!E$2:E$2500)&gt;=10)*(VALUE('Paste Here'!E$2:E$2500)&lt;=17), ROW('Paste Here'!H$2:H$2500)-ROW('Paste Here'!E$2)+1),ROW(169:169))), "")</f>
        <v/>
      </c>
      <c r="D171" s="37" t="str" cm="1">
        <f t="array" ref="D171">IFERROR(INDEX('Paste Here'!A$2:A$2500,SMALL(IF((VALUE('Paste Here'!E$2:E$2500)&gt;=18), ROW('Paste Here'!H$2:H$2500)-ROW('Paste Here'!E$2)+1),ROW(169:169))), "")</f>
        <v/>
      </c>
      <c r="E171" s="35" t="str" cm="1">
        <f t="array" ref="E171">IFERROR(INDEX('Paste Here'!A$2:A$2500,SMALL(IF((VALUE('Paste Here'!G$2:G$2500)&gt;=5)*(VALUE('Paste Here'!G$2:G$2500)&lt;=9), ROW('Paste Here'!G$2:G$2500)-ROW('Paste Here'!G$2)+1),ROW(169:169))), "")</f>
        <v/>
      </c>
      <c r="F171" s="36" t="str" cm="1">
        <f t="array" ref="F171">IFERROR(INDEX('Paste Here'!A$2:A$2500,SMALL(IF((VALUE('Paste Here'!G$2:G$2500)&gt;=10)*(VALUE('Paste Here'!G$2:G$2500)&lt;=17), ROW('Paste Here'!H$2:H$2500)-ROW('Paste Here'!G$2)+1),ROW(169:169))), "")</f>
        <v/>
      </c>
      <c r="G171" s="99" t="str" cm="1">
        <f t="array" ref="G171">IFERROR(INDEX('Paste Here'!A$2:A$2500,SMALL(IF((VALUE('Paste Here'!G$2:G$2500)&gt;=18), ROW('Paste Here'!H$2:H$2500)-ROW('Paste Here'!G$2)+1),ROW(169:169))), "")</f>
        <v/>
      </c>
      <c r="H171" s="2"/>
      <c r="K171" s="10"/>
      <c r="Q171" s="10"/>
    </row>
    <row r="172" spans="1:17">
      <c r="A172" s="2"/>
      <c r="B172" s="35" t="str" cm="1">
        <f t="array" ref="B172">IFERROR(INDEX('Paste Here'!A$2:A$2500,SMALL(IF((VALUE('Paste Here'!E$2:E$2500)&gt;=5)*(VALUE('Paste Here'!E$2:E$2500)&lt;=9), ROW('Paste Here'!E$2:E$2500)-ROW('Paste Here'!E$2)+1),ROW(170:170))), "")</f>
        <v/>
      </c>
      <c r="C172" s="36" t="str" cm="1">
        <f t="array" ref="C172">IFERROR(INDEX('Paste Here'!A$2:A$2500,SMALL(IF((VALUE('Paste Here'!E$2:E$2500)&gt;=10)*(VALUE('Paste Here'!E$2:E$2500)&lt;=17), ROW('Paste Here'!H$2:H$2500)-ROW('Paste Here'!E$2)+1),ROW(170:170))), "")</f>
        <v/>
      </c>
      <c r="D172" s="37" t="str" cm="1">
        <f t="array" ref="D172">IFERROR(INDEX('Paste Here'!A$2:A$2500,SMALL(IF((VALUE('Paste Here'!E$2:E$2500)&gt;=18), ROW('Paste Here'!H$2:H$2500)-ROW('Paste Here'!E$2)+1),ROW(170:170))), "")</f>
        <v/>
      </c>
      <c r="E172" s="35" t="str" cm="1">
        <f t="array" ref="E172">IFERROR(INDEX('Paste Here'!A$2:A$2500,SMALL(IF((VALUE('Paste Here'!G$2:G$2500)&gt;=5)*(VALUE('Paste Here'!G$2:G$2500)&lt;=9), ROW('Paste Here'!G$2:G$2500)-ROW('Paste Here'!G$2)+1),ROW(170:170))), "")</f>
        <v/>
      </c>
      <c r="F172" s="36" t="str" cm="1">
        <f t="array" ref="F172">IFERROR(INDEX('Paste Here'!A$2:A$2500,SMALL(IF((VALUE('Paste Here'!G$2:G$2500)&gt;=10)*(VALUE('Paste Here'!G$2:G$2500)&lt;=17), ROW('Paste Here'!H$2:H$2500)-ROW('Paste Here'!G$2)+1),ROW(170:170))), "")</f>
        <v/>
      </c>
      <c r="G172" s="99" t="str" cm="1">
        <f t="array" ref="G172">IFERROR(INDEX('Paste Here'!A$2:A$2500,SMALL(IF((VALUE('Paste Here'!G$2:G$2500)&gt;=18), ROW('Paste Here'!H$2:H$2500)-ROW('Paste Here'!G$2)+1),ROW(170:170))), "")</f>
        <v/>
      </c>
      <c r="H172" s="2"/>
      <c r="K172" s="10"/>
      <c r="Q172" s="10"/>
    </row>
    <row r="173" spans="1:17">
      <c r="A173" s="2"/>
      <c r="B173" s="35" t="str" cm="1">
        <f t="array" ref="B173">IFERROR(INDEX('Paste Here'!A$2:A$2500,SMALL(IF((VALUE('Paste Here'!E$2:E$2500)&gt;=5)*(VALUE('Paste Here'!E$2:E$2500)&lt;=9), ROW('Paste Here'!E$2:E$2500)-ROW('Paste Here'!E$2)+1),ROW(171:171))), "")</f>
        <v/>
      </c>
      <c r="C173" s="36" t="str" cm="1">
        <f t="array" ref="C173">IFERROR(INDEX('Paste Here'!A$2:A$2500,SMALL(IF((VALUE('Paste Here'!E$2:E$2500)&gt;=10)*(VALUE('Paste Here'!E$2:E$2500)&lt;=17), ROW('Paste Here'!H$2:H$2500)-ROW('Paste Here'!E$2)+1),ROW(171:171))), "")</f>
        <v/>
      </c>
      <c r="D173" s="37" t="str" cm="1">
        <f t="array" ref="D173">IFERROR(INDEX('Paste Here'!A$2:A$2500,SMALL(IF((VALUE('Paste Here'!E$2:E$2500)&gt;=18), ROW('Paste Here'!H$2:H$2500)-ROW('Paste Here'!E$2)+1),ROW(171:171))), "")</f>
        <v/>
      </c>
      <c r="E173" s="35" t="str" cm="1">
        <f t="array" ref="E173">IFERROR(INDEX('Paste Here'!A$2:A$2500,SMALL(IF((VALUE('Paste Here'!G$2:G$2500)&gt;=5)*(VALUE('Paste Here'!G$2:G$2500)&lt;=9), ROW('Paste Here'!G$2:G$2500)-ROW('Paste Here'!G$2)+1),ROW(171:171))), "")</f>
        <v/>
      </c>
      <c r="F173" s="36" t="str" cm="1">
        <f t="array" ref="F173">IFERROR(INDEX('Paste Here'!A$2:A$2500,SMALL(IF((VALUE('Paste Here'!G$2:G$2500)&gt;=10)*(VALUE('Paste Here'!G$2:G$2500)&lt;=17), ROW('Paste Here'!H$2:H$2500)-ROW('Paste Here'!G$2)+1),ROW(171:171))), "")</f>
        <v/>
      </c>
      <c r="G173" s="99" t="str" cm="1">
        <f t="array" ref="G173">IFERROR(INDEX('Paste Here'!A$2:A$2500,SMALL(IF((VALUE('Paste Here'!G$2:G$2500)&gt;=18), ROW('Paste Here'!H$2:H$2500)-ROW('Paste Here'!G$2)+1),ROW(171:171))), "")</f>
        <v/>
      </c>
      <c r="H173" s="2"/>
      <c r="K173" s="10"/>
      <c r="Q173" s="10"/>
    </row>
    <row r="174" spans="1:17">
      <c r="A174" s="2"/>
      <c r="B174" s="35" t="str" cm="1">
        <f t="array" ref="B174">IFERROR(INDEX('Paste Here'!A$2:A$2500,SMALL(IF((VALUE('Paste Here'!E$2:E$2500)&gt;=5)*(VALUE('Paste Here'!E$2:E$2500)&lt;=9), ROW('Paste Here'!E$2:E$2500)-ROW('Paste Here'!E$2)+1),ROW(172:172))), "")</f>
        <v/>
      </c>
      <c r="C174" s="36" t="str" cm="1">
        <f t="array" ref="C174">IFERROR(INDEX('Paste Here'!A$2:A$2500,SMALL(IF((VALUE('Paste Here'!E$2:E$2500)&gt;=10)*(VALUE('Paste Here'!E$2:E$2500)&lt;=17), ROW('Paste Here'!H$2:H$2500)-ROW('Paste Here'!E$2)+1),ROW(172:172))), "")</f>
        <v/>
      </c>
      <c r="D174" s="37" t="str" cm="1">
        <f t="array" ref="D174">IFERROR(INDEX('Paste Here'!A$2:A$2500,SMALL(IF((VALUE('Paste Here'!E$2:E$2500)&gt;=18), ROW('Paste Here'!H$2:H$2500)-ROW('Paste Here'!E$2)+1),ROW(172:172))), "")</f>
        <v/>
      </c>
      <c r="E174" s="35" t="str" cm="1">
        <f t="array" ref="E174">IFERROR(INDEX('Paste Here'!A$2:A$2500,SMALL(IF((VALUE('Paste Here'!G$2:G$2500)&gt;=5)*(VALUE('Paste Here'!G$2:G$2500)&lt;=9), ROW('Paste Here'!G$2:G$2500)-ROW('Paste Here'!G$2)+1),ROW(172:172))), "")</f>
        <v/>
      </c>
      <c r="F174" s="36" t="str" cm="1">
        <f t="array" ref="F174">IFERROR(INDEX('Paste Here'!A$2:A$2500,SMALL(IF((VALUE('Paste Here'!G$2:G$2500)&gt;=10)*(VALUE('Paste Here'!G$2:G$2500)&lt;=17), ROW('Paste Here'!H$2:H$2500)-ROW('Paste Here'!G$2)+1),ROW(172:172))), "")</f>
        <v/>
      </c>
      <c r="G174" s="99" t="str" cm="1">
        <f t="array" ref="G174">IFERROR(INDEX('Paste Here'!A$2:A$2500,SMALL(IF((VALUE('Paste Here'!G$2:G$2500)&gt;=18), ROW('Paste Here'!H$2:H$2500)-ROW('Paste Here'!G$2)+1),ROW(172:172))), "")</f>
        <v/>
      </c>
      <c r="H174" s="2"/>
      <c r="K174" s="10"/>
      <c r="Q174" s="10"/>
    </row>
    <row r="175" spans="1:17">
      <c r="A175" s="2"/>
      <c r="B175" s="35" t="str" cm="1">
        <f t="array" ref="B175">IFERROR(INDEX('Paste Here'!A$2:A$2500,SMALL(IF((VALUE('Paste Here'!E$2:E$2500)&gt;=5)*(VALUE('Paste Here'!E$2:E$2500)&lt;=9), ROW('Paste Here'!E$2:E$2500)-ROW('Paste Here'!E$2)+1),ROW(173:173))), "")</f>
        <v/>
      </c>
      <c r="C175" s="36" t="str" cm="1">
        <f t="array" ref="C175">IFERROR(INDEX('Paste Here'!A$2:A$2500,SMALL(IF((VALUE('Paste Here'!E$2:E$2500)&gt;=10)*(VALUE('Paste Here'!E$2:E$2500)&lt;=17), ROW('Paste Here'!H$2:H$2500)-ROW('Paste Here'!E$2)+1),ROW(173:173))), "")</f>
        <v/>
      </c>
      <c r="D175" s="37" t="str" cm="1">
        <f t="array" ref="D175">IFERROR(INDEX('Paste Here'!A$2:A$2500,SMALL(IF((VALUE('Paste Here'!E$2:E$2500)&gt;=18), ROW('Paste Here'!H$2:H$2500)-ROW('Paste Here'!E$2)+1),ROW(173:173))), "")</f>
        <v/>
      </c>
      <c r="E175" s="35" t="str" cm="1">
        <f t="array" ref="E175">IFERROR(INDEX('Paste Here'!A$2:A$2500,SMALL(IF((VALUE('Paste Here'!G$2:G$2500)&gt;=5)*(VALUE('Paste Here'!G$2:G$2500)&lt;=9), ROW('Paste Here'!G$2:G$2500)-ROW('Paste Here'!G$2)+1),ROW(173:173))), "")</f>
        <v/>
      </c>
      <c r="F175" s="36" t="str" cm="1">
        <f t="array" ref="F175">IFERROR(INDEX('Paste Here'!A$2:A$2500,SMALL(IF((VALUE('Paste Here'!G$2:G$2500)&gt;=10)*(VALUE('Paste Here'!G$2:G$2500)&lt;=17), ROW('Paste Here'!H$2:H$2500)-ROW('Paste Here'!G$2)+1),ROW(173:173))), "")</f>
        <v/>
      </c>
      <c r="G175" s="99" t="str" cm="1">
        <f t="array" ref="G175">IFERROR(INDEX('Paste Here'!A$2:A$2500,SMALL(IF((VALUE('Paste Here'!G$2:G$2500)&gt;=18), ROW('Paste Here'!H$2:H$2500)-ROW('Paste Here'!G$2)+1),ROW(173:173))), "")</f>
        <v/>
      </c>
      <c r="H175" s="2"/>
      <c r="K175" s="10"/>
      <c r="Q175" s="10"/>
    </row>
    <row r="176" spans="1:17">
      <c r="A176" s="2"/>
      <c r="B176" s="35" t="str" cm="1">
        <f t="array" ref="B176">IFERROR(INDEX('Paste Here'!A$2:A$2500,SMALL(IF((VALUE('Paste Here'!E$2:E$2500)&gt;=5)*(VALUE('Paste Here'!E$2:E$2500)&lt;=9), ROW('Paste Here'!E$2:E$2500)-ROW('Paste Here'!E$2)+1),ROW(174:174))), "")</f>
        <v/>
      </c>
      <c r="C176" s="36" t="str" cm="1">
        <f t="array" ref="C176">IFERROR(INDEX('Paste Here'!A$2:A$2500,SMALL(IF((VALUE('Paste Here'!E$2:E$2500)&gt;=10)*(VALUE('Paste Here'!E$2:E$2500)&lt;=17), ROW('Paste Here'!H$2:H$2500)-ROW('Paste Here'!E$2)+1),ROW(174:174))), "")</f>
        <v/>
      </c>
      <c r="D176" s="37" t="str" cm="1">
        <f t="array" ref="D176">IFERROR(INDEX('Paste Here'!A$2:A$2500,SMALL(IF((VALUE('Paste Here'!E$2:E$2500)&gt;=18), ROW('Paste Here'!H$2:H$2500)-ROW('Paste Here'!E$2)+1),ROW(174:174))), "")</f>
        <v/>
      </c>
      <c r="E176" s="35" t="str" cm="1">
        <f t="array" ref="E176">IFERROR(INDEX('Paste Here'!A$2:A$2500,SMALL(IF((VALUE('Paste Here'!G$2:G$2500)&gt;=5)*(VALUE('Paste Here'!G$2:G$2500)&lt;=9), ROW('Paste Here'!G$2:G$2500)-ROW('Paste Here'!G$2)+1),ROW(174:174))), "")</f>
        <v/>
      </c>
      <c r="F176" s="36" t="str" cm="1">
        <f t="array" ref="F176">IFERROR(INDEX('Paste Here'!A$2:A$2500,SMALL(IF((VALUE('Paste Here'!G$2:G$2500)&gt;=10)*(VALUE('Paste Here'!G$2:G$2500)&lt;=17), ROW('Paste Here'!H$2:H$2500)-ROW('Paste Here'!G$2)+1),ROW(174:174))), "")</f>
        <v/>
      </c>
      <c r="G176" s="99" t="str" cm="1">
        <f t="array" ref="G176">IFERROR(INDEX('Paste Here'!A$2:A$2500,SMALL(IF((VALUE('Paste Here'!G$2:G$2500)&gt;=18), ROW('Paste Here'!H$2:H$2500)-ROW('Paste Here'!G$2)+1),ROW(174:174))), "")</f>
        <v/>
      </c>
      <c r="H176" s="2"/>
      <c r="K176" s="10"/>
      <c r="Q176" s="10"/>
    </row>
    <row r="177" spans="1:17">
      <c r="A177" s="2"/>
      <c r="B177" s="35" t="str" cm="1">
        <f t="array" ref="B177">IFERROR(INDEX('Paste Here'!A$2:A$2500,SMALL(IF((VALUE('Paste Here'!E$2:E$2500)&gt;=5)*(VALUE('Paste Here'!E$2:E$2500)&lt;=9), ROW('Paste Here'!E$2:E$2500)-ROW('Paste Here'!E$2)+1),ROW(175:175))), "")</f>
        <v/>
      </c>
      <c r="C177" s="36" t="str" cm="1">
        <f t="array" ref="C177">IFERROR(INDEX('Paste Here'!A$2:A$2500,SMALL(IF((VALUE('Paste Here'!E$2:E$2500)&gt;=10)*(VALUE('Paste Here'!E$2:E$2500)&lt;=17), ROW('Paste Here'!H$2:H$2500)-ROW('Paste Here'!E$2)+1),ROW(175:175))), "")</f>
        <v/>
      </c>
      <c r="D177" s="37" t="str" cm="1">
        <f t="array" ref="D177">IFERROR(INDEX('Paste Here'!A$2:A$2500,SMALL(IF((VALUE('Paste Here'!E$2:E$2500)&gt;=18), ROW('Paste Here'!H$2:H$2500)-ROW('Paste Here'!E$2)+1),ROW(175:175))), "")</f>
        <v/>
      </c>
      <c r="E177" s="35" t="str" cm="1">
        <f t="array" ref="E177">IFERROR(INDEX('Paste Here'!A$2:A$2500,SMALL(IF((VALUE('Paste Here'!G$2:G$2500)&gt;=5)*(VALUE('Paste Here'!G$2:G$2500)&lt;=9), ROW('Paste Here'!G$2:G$2500)-ROW('Paste Here'!G$2)+1),ROW(175:175))), "")</f>
        <v/>
      </c>
      <c r="F177" s="36" t="str" cm="1">
        <f t="array" ref="F177">IFERROR(INDEX('Paste Here'!A$2:A$2500,SMALL(IF((VALUE('Paste Here'!G$2:G$2500)&gt;=10)*(VALUE('Paste Here'!G$2:G$2500)&lt;=17), ROW('Paste Here'!H$2:H$2500)-ROW('Paste Here'!G$2)+1),ROW(175:175))), "")</f>
        <v/>
      </c>
      <c r="G177" s="99" t="str" cm="1">
        <f t="array" ref="G177">IFERROR(INDEX('Paste Here'!A$2:A$2500,SMALL(IF((VALUE('Paste Here'!G$2:G$2500)&gt;=18), ROW('Paste Here'!H$2:H$2500)-ROW('Paste Here'!G$2)+1),ROW(175:175))), "")</f>
        <v/>
      </c>
      <c r="H177" s="2"/>
      <c r="K177" s="10"/>
      <c r="Q177" s="10"/>
    </row>
    <row r="178" spans="1:17">
      <c r="A178" s="2"/>
      <c r="B178" s="35" t="str" cm="1">
        <f t="array" ref="B178">IFERROR(INDEX('Paste Here'!A$2:A$2500,SMALL(IF((VALUE('Paste Here'!E$2:E$2500)&gt;=5)*(VALUE('Paste Here'!E$2:E$2500)&lt;=9), ROW('Paste Here'!E$2:E$2500)-ROW('Paste Here'!E$2)+1),ROW(176:176))), "")</f>
        <v/>
      </c>
      <c r="C178" s="36" t="str" cm="1">
        <f t="array" ref="C178">IFERROR(INDEX('Paste Here'!A$2:A$2500,SMALL(IF((VALUE('Paste Here'!E$2:E$2500)&gt;=10)*(VALUE('Paste Here'!E$2:E$2500)&lt;=17), ROW('Paste Here'!H$2:H$2500)-ROW('Paste Here'!E$2)+1),ROW(176:176))), "")</f>
        <v/>
      </c>
      <c r="D178" s="37" t="str" cm="1">
        <f t="array" ref="D178">IFERROR(INDEX('Paste Here'!A$2:A$2500,SMALL(IF((VALUE('Paste Here'!E$2:E$2500)&gt;=18), ROW('Paste Here'!H$2:H$2500)-ROW('Paste Here'!E$2)+1),ROW(176:176))), "")</f>
        <v/>
      </c>
      <c r="E178" s="35" t="str" cm="1">
        <f t="array" ref="E178">IFERROR(INDEX('Paste Here'!A$2:A$2500,SMALL(IF((VALUE('Paste Here'!G$2:G$2500)&gt;=5)*(VALUE('Paste Here'!G$2:G$2500)&lt;=9), ROW('Paste Here'!G$2:G$2500)-ROW('Paste Here'!G$2)+1),ROW(176:176))), "")</f>
        <v/>
      </c>
      <c r="F178" s="36" t="str" cm="1">
        <f t="array" ref="F178">IFERROR(INDEX('Paste Here'!A$2:A$2500,SMALL(IF((VALUE('Paste Here'!G$2:G$2500)&gt;=10)*(VALUE('Paste Here'!G$2:G$2500)&lt;=17), ROW('Paste Here'!H$2:H$2500)-ROW('Paste Here'!G$2)+1),ROW(176:176))), "")</f>
        <v/>
      </c>
      <c r="G178" s="99" t="str" cm="1">
        <f t="array" ref="G178">IFERROR(INDEX('Paste Here'!A$2:A$2500,SMALL(IF((VALUE('Paste Here'!G$2:G$2500)&gt;=18), ROW('Paste Here'!H$2:H$2500)-ROW('Paste Here'!G$2)+1),ROW(176:176))), "")</f>
        <v/>
      </c>
      <c r="H178" s="2"/>
      <c r="K178" s="10"/>
      <c r="Q178" s="10"/>
    </row>
    <row r="179" spans="1:17">
      <c r="A179" s="2"/>
      <c r="B179" s="35" t="str" cm="1">
        <f t="array" ref="B179">IFERROR(INDEX('Paste Here'!A$2:A$2500,SMALL(IF((VALUE('Paste Here'!E$2:E$2500)&gt;=5)*(VALUE('Paste Here'!E$2:E$2500)&lt;=9), ROW('Paste Here'!E$2:E$2500)-ROW('Paste Here'!E$2)+1),ROW(177:177))), "")</f>
        <v/>
      </c>
      <c r="C179" s="36" t="str" cm="1">
        <f t="array" ref="C179">IFERROR(INDEX('Paste Here'!A$2:A$2500,SMALL(IF((VALUE('Paste Here'!E$2:E$2500)&gt;=10)*(VALUE('Paste Here'!E$2:E$2500)&lt;=17), ROW('Paste Here'!H$2:H$2500)-ROW('Paste Here'!E$2)+1),ROW(177:177))), "")</f>
        <v/>
      </c>
      <c r="D179" s="37" t="str" cm="1">
        <f t="array" ref="D179">IFERROR(INDEX('Paste Here'!A$2:A$2500,SMALL(IF((VALUE('Paste Here'!E$2:E$2500)&gt;=18), ROW('Paste Here'!H$2:H$2500)-ROW('Paste Here'!E$2)+1),ROW(177:177))), "")</f>
        <v/>
      </c>
      <c r="E179" s="35" t="str" cm="1">
        <f t="array" ref="E179">IFERROR(INDEX('Paste Here'!A$2:A$2500,SMALL(IF((VALUE('Paste Here'!G$2:G$2500)&gt;=5)*(VALUE('Paste Here'!G$2:G$2500)&lt;=9), ROW('Paste Here'!G$2:G$2500)-ROW('Paste Here'!G$2)+1),ROW(177:177))), "")</f>
        <v/>
      </c>
      <c r="F179" s="36" t="str" cm="1">
        <f t="array" ref="F179">IFERROR(INDEX('Paste Here'!A$2:A$2500,SMALL(IF((VALUE('Paste Here'!G$2:G$2500)&gt;=10)*(VALUE('Paste Here'!G$2:G$2500)&lt;=17), ROW('Paste Here'!H$2:H$2500)-ROW('Paste Here'!G$2)+1),ROW(177:177))), "")</f>
        <v/>
      </c>
      <c r="G179" s="99" t="str" cm="1">
        <f t="array" ref="G179">IFERROR(INDEX('Paste Here'!A$2:A$2500,SMALL(IF((VALUE('Paste Here'!G$2:G$2500)&gt;=18), ROW('Paste Here'!H$2:H$2500)-ROW('Paste Here'!G$2)+1),ROW(177:177))), "")</f>
        <v/>
      </c>
      <c r="H179" s="2"/>
      <c r="K179" s="10"/>
      <c r="Q179" s="10"/>
    </row>
    <row r="180" spans="1:17">
      <c r="A180" s="2"/>
      <c r="B180" s="35" t="str" cm="1">
        <f t="array" ref="B180">IFERROR(INDEX('Paste Here'!A$2:A$2500,SMALL(IF((VALUE('Paste Here'!E$2:E$2500)&gt;=5)*(VALUE('Paste Here'!E$2:E$2500)&lt;=9), ROW('Paste Here'!E$2:E$2500)-ROW('Paste Here'!E$2)+1),ROW(178:178))), "")</f>
        <v/>
      </c>
      <c r="C180" s="36" t="str" cm="1">
        <f t="array" ref="C180">IFERROR(INDEX('Paste Here'!A$2:A$2500,SMALL(IF((VALUE('Paste Here'!E$2:E$2500)&gt;=10)*(VALUE('Paste Here'!E$2:E$2500)&lt;=17), ROW('Paste Here'!H$2:H$2500)-ROW('Paste Here'!E$2)+1),ROW(178:178))), "")</f>
        <v/>
      </c>
      <c r="D180" s="37" t="str" cm="1">
        <f t="array" ref="D180">IFERROR(INDEX('Paste Here'!A$2:A$2500,SMALL(IF((VALUE('Paste Here'!E$2:E$2500)&gt;=18), ROW('Paste Here'!H$2:H$2500)-ROW('Paste Here'!E$2)+1),ROW(178:178))), "")</f>
        <v/>
      </c>
      <c r="E180" s="35" t="str" cm="1">
        <f t="array" ref="E180">IFERROR(INDEX('Paste Here'!A$2:A$2500,SMALL(IF((VALUE('Paste Here'!G$2:G$2500)&gt;=5)*(VALUE('Paste Here'!G$2:G$2500)&lt;=9), ROW('Paste Here'!G$2:G$2500)-ROW('Paste Here'!G$2)+1),ROW(178:178))), "")</f>
        <v/>
      </c>
      <c r="F180" s="36" t="str" cm="1">
        <f t="array" ref="F180">IFERROR(INDEX('Paste Here'!A$2:A$2500,SMALL(IF((VALUE('Paste Here'!G$2:G$2500)&gt;=10)*(VALUE('Paste Here'!G$2:G$2500)&lt;=17), ROW('Paste Here'!H$2:H$2500)-ROW('Paste Here'!G$2)+1),ROW(178:178))), "")</f>
        <v/>
      </c>
      <c r="G180" s="99" t="str" cm="1">
        <f t="array" ref="G180">IFERROR(INDEX('Paste Here'!A$2:A$2500,SMALL(IF((VALUE('Paste Here'!G$2:G$2500)&gt;=18), ROW('Paste Here'!H$2:H$2500)-ROW('Paste Here'!G$2)+1),ROW(178:178))), "")</f>
        <v/>
      </c>
      <c r="H180" s="2"/>
      <c r="K180" s="10"/>
      <c r="Q180" s="10"/>
    </row>
    <row r="181" spans="1:17">
      <c r="A181" s="2"/>
      <c r="B181" s="35" t="str" cm="1">
        <f t="array" ref="B181">IFERROR(INDEX('Paste Here'!A$2:A$2500,SMALL(IF((VALUE('Paste Here'!E$2:E$2500)&gt;=5)*(VALUE('Paste Here'!E$2:E$2500)&lt;=9), ROW('Paste Here'!E$2:E$2500)-ROW('Paste Here'!E$2)+1),ROW(179:179))), "")</f>
        <v/>
      </c>
      <c r="C181" s="36" t="str" cm="1">
        <f t="array" ref="C181">IFERROR(INDEX('Paste Here'!A$2:A$2500,SMALL(IF((VALUE('Paste Here'!E$2:E$2500)&gt;=10)*(VALUE('Paste Here'!E$2:E$2500)&lt;=17), ROW('Paste Here'!H$2:H$2500)-ROW('Paste Here'!E$2)+1),ROW(179:179))), "")</f>
        <v/>
      </c>
      <c r="D181" s="37" t="str" cm="1">
        <f t="array" ref="D181">IFERROR(INDEX('Paste Here'!A$2:A$2500,SMALL(IF((VALUE('Paste Here'!E$2:E$2500)&gt;=18), ROW('Paste Here'!H$2:H$2500)-ROW('Paste Here'!E$2)+1),ROW(179:179))), "")</f>
        <v/>
      </c>
      <c r="E181" s="35" t="str" cm="1">
        <f t="array" ref="E181">IFERROR(INDEX('Paste Here'!A$2:A$2500,SMALL(IF((VALUE('Paste Here'!G$2:G$2500)&gt;=5)*(VALUE('Paste Here'!G$2:G$2500)&lt;=9), ROW('Paste Here'!G$2:G$2500)-ROW('Paste Here'!G$2)+1),ROW(179:179))), "")</f>
        <v/>
      </c>
      <c r="F181" s="36" t="str" cm="1">
        <f t="array" ref="F181">IFERROR(INDEX('Paste Here'!A$2:A$2500,SMALL(IF((VALUE('Paste Here'!G$2:G$2500)&gt;=10)*(VALUE('Paste Here'!G$2:G$2500)&lt;=17), ROW('Paste Here'!H$2:H$2500)-ROW('Paste Here'!G$2)+1),ROW(179:179))), "")</f>
        <v/>
      </c>
      <c r="G181" s="99" t="str" cm="1">
        <f t="array" ref="G181">IFERROR(INDEX('Paste Here'!A$2:A$2500,SMALL(IF((VALUE('Paste Here'!G$2:G$2500)&gt;=18), ROW('Paste Here'!H$2:H$2500)-ROW('Paste Here'!G$2)+1),ROW(179:179))), "")</f>
        <v/>
      </c>
      <c r="H181" s="2"/>
      <c r="K181" s="10"/>
      <c r="Q181" s="10"/>
    </row>
    <row r="182" spans="1:17">
      <c r="A182" s="2"/>
      <c r="B182" s="35" t="str" cm="1">
        <f t="array" ref="B182">IFERROR(INDEX('Paste Here'!A$2:A$2500,SMALL(IF((VALUE('Paste Here'!E$2:E$2500)&gt;=5)*(VALUE('Paste Here'!E$2:E$2500)&lt;=9), ROW('Paste Here'!E$2:E$2500)-ROW('Paste Here'!E$2)+1),ROW(180:180))), "")</f>
        <v/>
      </c>
      <c r="C182" s="36" t="str" cm="1">
        <f t="array" ref="C182">IFERROR(INDEX('Paste Here'!A$2:A$2500,SMALL(IF((VALUE('Paste Here'!E$2:E$2500)&gt;=10)*(VALUE('Paste Here'!E$2:E$2500)&lt;=17), ROW('Paste Here'!H$2:H$2500)-ROW('Paste Here'!E$2)+1),ROW(180:180))), "")</f>
        <v/>
      </c>
      <c r="D182" s="37" t="str" cm="1">
        <f t="array" ref="D182">IFERROR(INDEX('Paste Here'!A$2:A$2500,SMALL(IF((VALUE('Paste Here'!E$2:E$2500)&gt;=18), ROW('Paste Here'!H$2:H$2500)-ROW('Paste Here'!E$2)+1),ROW(180:180))), "")</f>
        <v/>
      </c>
      <c r="E182" s="35" t="str" cm="1">
        <f t="array" ref="E182">IFERROR(INDEX('Paste Here'!A$2:A$2500,SMALL(IF((VALUE('Paste Here'!G$2:G$2500)&gt;=5)*(VALUE('Paste Here'!G$2:G$2500)&lt;=9), ROW('Paste Here'!G$2:G$2500)-ROW('Paste Here'!G$2)+1),ROW(180:180))), "")</f>
        <v/>
      </c>
      <c r="F182" s="36" t="str" cm="1">
        <f t="array" ref="F182">IFERROR(INDEX('Paste Here'!A$2:A$2500,SMALL(IF((VALUE('Paste Here'!G$2:G$2500)&gt;=10)*(VALUE('Paste Here'!G$2:G$2500)&lt;=17), ROW('Paste Here'!H$2:H$2500)-ROW('Paste Here'!G$2)+1),ROW(180:180))), "")</f>
        <v/>
      </c>
      <c r="G182" s="99" t="str" cm="1">
        <f t="array" ref="G182">IFERROR(INDEX('Paste Here'!A$2:A$2500,SMALL(IF((VALUE('Paste Here'!G$2:G$2500)&gt;=18), ROW('Paste Here'!H$2:H$2500)-ROW('Paste Here'!G$2)+1),ROW(180:180))), "")</f>
        <v/>
      </c>
      <c r="H182" s="2"/>
      <c r="K182" s="10"/>
      <c r="Q182" s="10"/>
    </row>
    <row r="183" spans="1:17">
      <c r="A183" s="2"/>
      <c r="B183" s="35" t="str" cm="1">
        <f t="array" ref="B183">IFERROR(INDEX('Paste Here'!A$2:A$2500,SMALL(IF((VALUE('Paste Here'!E$2:E$2500)&gt;=5)*(VALUE('Paste Here'!E$2:E$2500)&lt;=9), ROW('Paste Here'!E$2:E$2500)-ROW('Paste Here'!E$2)+1),ROW(181:181))), "")</f>
        <v/>
      </c>
      <c r="C183" s="36" t="str" cm="1">
        <f t="array" ref="C183">IFERROR(INDEX('Paste Here'!A$2:A$2500,SMALL(IF((VALUE('Paste Here'!E$2:E$2500)&gt;=10)*(VALUE('Paste Here'!E$2:E$2500)&lt;=17), ROW('Paste Here'!H$2:H$2500)-ROW('Paste Here'!E$2)+1),ROW(181:181))), "")</f>
        <v/>
      </c>
      <c r="D183" s="37" t="str" cm="1">
        <f t="array" ref="D183">IFERROR(INDEX('Paste Here'!A$2:A$2500,SMALL(IF((VALUE('Paste Here'!E$2:E$2500)&gt;=18), ROW('Paste Here'!H$2:H$2500)-ROW('Paste Here'!E$2)+1),ROW(181:181))), "")</f>
        <v/>
      </c>
      <c r="E183" s="35" t="str" cm="1">
        <f t="array" ref="E183">IFERROR(INDEX('Paste Here'!A$2:A$2500,SMALL(IF((VALUE('Paste Here'!G$2:G$2500)&gt;=5)*(VALUE('Paste Here'!G$2:G$2500)&lt;=9), ROW('Paste Here'!G$2:G$2500)-ROW('Paste Here'!G$2)+1),ROW(181:181))), "")</f>
        <v/>
      </c>
      <c r="F183" s="36" t="str" cm="1">
        <f t="array" ref="F183">IFERROR(INDEX('Paste Here'!A$2:A$2500,SMALL(IF((VALUE('Paste Here'!G$2:G$2500)&gt;=10)*(VALUE('Paste Here'!G$2:G$2500)&lt;=17), ROW('Paste Here'!H$2:H$2500)-ROW('Paste Here'!G$2)+1),ROW(181:181))), "")</f>
        <v/>
      </c>
      <c r="G183" s="99" t="str" cm="1">
        <f t="array" ref="G183">IFERROR(INDEX('Paste Here'!A$2:A$2500,SMALL(IF((VALUE('Paste Here'!G$2:G$2500)&gt;=18), ROW('Paste Here'!H$2:H$2500)-ROW('Paste Here'!G$2)+1),ROW(181:181))), "")</f>
        <v/>
      </c>
      <c r="H183" s="2"/>
      <c r="K183" s="10"/>
      <c r="Q183" s="10"/>
    </row>
    <row r="184" spans="1:17">
      <c r="A184" s="2"/>
      <c r="B184" s="35" t="str" cm="1">
        <f t="array" ref="B184">IFERROR(INDEX('Paste Here'!A$2:A$2500,SMALL(IF((VALUE('Paste Here'!E$2:E$2500)&gt;=5)*(VALUE('Paste Here'!E$2:E$2500)&lt;=9), ROW('Paste Here'!E$2:E$2500)-ROW('Paste Here'!E$2)+1),ROW(182:182))), "")</f>
        <v/>
      </c>
      <c r="C184" s="36" t="str" cm="1">
        <f t="array" ref="C184">IFERROR(INDEX('Paste Here'!A$2:A$2500,SMALL(IF((VALUE('Paste Here'!E$2:E$2500)&gt;=10)*(VALUE('Paste Here'!E$2:E$2500)&lt;=17), ROW('Paste Here'!H$2:H$2500)-ROW('Paste Here'!E$2)+1),ROW(182:182))), "")</f>
        <v/>
      </c>
      <c r="D184" s="37" t="str" cm="1">
        <f t="array" ref="D184">IFERROR(INDEX('Paste Here'!A$2:A$2500,SMALL(IF((VALUE('Paste Here'!E$2:E$2500)&gt;=18), ROW('Paste Here'!H$2:H$2500)-ROW('Paste Here'!E$2)+1),ROW(182:182))), "")</f>
        <v/>
      </c>
      <c r="E184" s="35" t="str" cm="1">
        <f t="array" ref="E184">IFERROR(INDEX('Paste Here'!A$2:A$2500,SMALL(IF((VALUE('Paste Here'!G$2:G$2500)&gt;=5)*(VALUE('Paste Here'!G$2:G$2500)&lt;=9), ROW('Paste Here'!G$2:G$2500)-ROW('Paste Here'!G$2)+1),ROW(182:182))), "")</f>
        <v/>
      </c>
      <c r="F184" s="36" t="str" cm="1">
        <f t="array" ref="F184">IFERROR(INDEX('Paste Here'!A$2:A$2500,SMALL(IF((VALUE('Paste Here'!G$2:G$2500)&gt;=10)*(VALUE('Paste Here'!G$2:G$2500)&lt;=17), ROW('Paste Here'!H$2:H$2500)-ROW('Paste Here'!G$2)+1),ROW(182:182))), "")</f>
        <v/>
      </c>
      <c r="G184" s="99" t="str" cm="1">
        <f t="array" ref="G184">IFERROR(INDEX('Paste Here'!A$2:A$2500,SMALL(IF((VALUE('Paste Here'!G$2:G$2500)&gt;=18), ROW('Paste Here'!H$2:H$2500)-ROW('Paste Here'!G$2)+1),ROW(182:182))), "")</f>
        <v/>
      </c>
      <c r="H184" s="2"/>
      <c r="K184" s="10"/>
      <c r="Q184" s="10"/>
    </row>
    <row r="185" spans="1:17">
      <c r="A185" s="2"/>
      <c r="B185" s="35" t="str" cm="1">
        <f t="array" ref="B185">IFERROR(INDEX('Paste Here'!A$2:A$2500,SMALL(IF((VALUE('Paste Here'!E$2:E$2500)&gt;=5)*(VALUE('Paste Here'!E$2:E$2500)&lt;=9), ROW('Paste Here'!E$2:E$2500)-ROW('Paste Here'!E$2)+1),ROW(183:183))), "")</f>
        <v/>
      </c>
      <c r="C185" s="36" t="str" cm="1">
        <f t="array" ref="C185">IFERROR(INDEX('Paste Here'!A$2:A$2500,SMALL(IF((VALUE('Paste Here'!E$2:E$2500)&gt;=10)*(VALUE('Paste Here'!E$2:E$2500)&lt;=17), ROW('Paste Here'!H$2:H$2500)-ROW('Paste Here'!E$2)+1),ROW(183:183))), "")</f>
        <v/>
      </c>
      <c r="D185" s="37" t="str" cm="1">
        <f t="array" ref="D185">IFERROR(INDEX('Paste Here'!A$2:A$2500,SMALL(IF((VALUE('Paste Here'!E$2:E$2500)&gt;=18), ROW('Paste Here'!H$2:H$2500)-ROW('Paste Here'!E$2)+1),ROW(183:183))), "")</f>
        <v/>
      </c>
      <c r="E185" s="35" t="str" cm="1">
        <f t="array" ref="E185">IFERROR(INDEX('Paste Here'!A$2:A$2500,SMALL(IF((VALUE('Paste Here'!G$2:G$2500)&gt;=5)*(VALUE('Paste Here'!G$2:G$2500)&lt;=9), ROW('Paste Here'!G$2:G$2500)-ROW('Paste Here'!G$2)+1),ROW(183:183))), "")</f>
        <v/>
      </c>
      <c r="F185" s="36" t="str" cm="1">
        <f t="array" ref="F185">IFERROR(INDEX('Paste Here'!A$2:A$2500,SMALL(IF((VALUE('Paste Here'!G$2:G$2500)&gt;=10)*(VALUE('Paste Here'!G$2:G$2500)&lt;=17), ROW('Paste Here'!H$2:H$2500)-ROW('Paste Here'!G$2)+1),ROW(183:183))), "")</f>
        <v/>
      </c>
      <c r="G185" s="99" t="str" cm="1">
        <f t="array" ref="G185">IFERROR(INDEX('Paste Here'!A$2:A$2500,SMALL(IF((VALUE('Paste Here'!G$2:G$2500)&gt;=18), ROW('Paste Here'!H$2:H$2500)-ROW('Paste Here'!G$2)+1),ROW(183:183))), "")</f>
        <v/>
      </c>
      <c r="H185" s="2"/>
      <c r="K185" s="10"/>
      <c r="Q185" s="10"/>
    </row>
    <row r="186" spans="1:17">
      <c r="A186" s="2"/>
      <c r="B186" s="35" t="str" cm="1">
        <f t="array" ref="B186">IFERROR(INDEX('Paste Here'!A$2:A$2500,SMALL(IF((VALUE('Paste Here'!E$2:E$2500)&gt;=5)*(VALUE('Paste Here'!E$2:E$2500)&lt;=9), ROW('Paste Here'!E$2:E$2500)-ROW('Paste Here'!E$2)+1),ROW(184:184))), "")</f>
        <v/>
      </c>
      <c r="C186" s="36" t="str" cm="1">
        <f t="array" ref="C186">IFERROR(INDEX('Paste Here'!A$2:A$2500,SMALL(IF((VALUE('Paste Here'!E$2:E$2500)&gt;=10)*(VALUE('Paste Here'!E$2:E$2500)&lt;=17), ROW('Paste Here'!H$2:H$2500)-ROW('Paste Here'!E$2)+1),ROW(184:184))), "")</f>
        <v/>
      </c>
      <c r="D186" s="37" t="str" cm="1">
        <f t="array" ref="D186">IFERROR(INDEX('Paste Here'!A$2:A$2500,SMALL(IF((VALUE('Paste Here'!E$2:E$2500)&gt;=18), ROW('Paste Here'!H$2:H$2500)-ROW('Paste Here'!E$2)+1),ROW(184:184))), "")</f>
        <v/>
      </c>
      <c r="E186" s="35" t="str" cm="1">
        <f t="array" ref="E186">IFERROR(INDEX('Paste Here'!A$2:A$2500,SMALL(IF((VALUE('Paste Here'!G$2:G$2500)&gt;=5)*(VALUE('Paste Here'!G$2:G$2500)&lt;=9), ROW('Paste Here'!G$2:G$2500)-ROW('Paste Here'!G$2)+1),ROW(184:184))), "")</f>
        <v/>
      </c>
      <c r="F186" s="36" t="str" cm="1">
        <f t="array" ref="F186">IFERROR(INDEX('Paste Here'!A$2:A$2500,SMALL(IF((VALUE('Paste Here'!G$2:G$2500)&gt;=10)*(VALUE('Paste Here'!G$2:G$2500)&lt;=17), ROW('Paste Here'!H$2:H$2500)-ROW('Paste Here'!G$2)+1),ROW(184:184))), "")</f>
        <v/>
      </c>
      <c r="G186" s="99" t="str" cm="1">
        <f t="array" ref="G186">IFERROR(INDEX('Paste Here'!A$2:A$2500,SMALL(IF((VALUE('Paste Here'!G$2:G$2500)&gt;=18), ROW('Paste Here'!H$2:H$2500)-ROW('Paste Here'!G$2)+1),ROW(184:184))), "")</f>
        <v/>
      </c>
      <c r="H186" s="2"/>
      <c r="K186" s="10"/>
      <c r="Q186" s="10"/>
    </row>
    <row r="187" spans="1:17">
      <c r="A187" s="2"/>
      <c r="B187" s="35" t="str" cm="1">
        <f t="array" ref="B187">IFERROR(INDEX('Paste Here'!A$2:A$2500,SMALL(IF((VALUE('Paste Here'!E$2:E$2500)&gt;=5)*(VALUE('Paste Here'!E$2:E$2500)&lt;=9), ROW('Paste Here'!E$2:E$2500)-ROW('Paste Here'!E$2)+1),ROW(185:185))), "")</f>
        <v/>
      </c>
      <c r="C187" s="36" t="str" cm="1">
        <f t="array" ref="C187">IFERROR(INDEX('Paste Here'!A$2:A$2500,SMALL(IF((VALUE('Paste Here'!E$2:E$2500)&gt;=10)*(VALUE('Paste Here'!E$2:E$2500)&lt;=17), ROW('Paste Here'!H$2:H$2500)-ROW('Paste Here'!E$2)+1),ROW(185:185))), "")</f>
        <v/>
      </c>
      <c r="D187" s="37" t="str" cm="1">
        <f t="array" ref="D187">IFERROR(INDEX('Paste Here'!A$2:A$2500,SMALL(IF((VALUE('Paste Here'!E$2:E$2500)&gt;=18), ROW('Paste Here'!H$2:H$2500)-ROW('Paste Here'!E$2)+1),ROW(185:185))), "")</f>
        <v/>
      </c>
      <c r="E187" s="35" t="str" cm="1">
        <f t="array" ref="E187">IFERROR(INDEX('Paste Here'!A$2:A$2500,SMALL(IF((VALUE('Paste Here'!G$2:G$2500)&gt;=5)*(VALUE('Paste Here'!G$2:G$2500)&lt;=9), ROW('Paste Here'!G$2:G$2500)-ROW('Paste Here'!G$2)+1),ROW(185:185))), "")</f>
        <v/>
      </c>
      <c r="F187" s="36" t="str" cm="1">
        <f t="array" ref="F187">IFERROR(INDEX('Paste Here'!A$2:A$2500,SMALL(IF((VALUE('Paste Here'!G$2:G$2500)&gt;=10)*(VALUE('Paste Here'!G$2:G$2500)&lt;=17), ROW('Paste Here'!H$2:H$2500)-ROW('Paste Here'!G$2)+1),ROW(185:185))), "")</f>
        <v/>
      </c>
      <c r="G187" s="99" t="str" cm="1">
        <f t="array" ref="G187">IFERROR(INDEX('Paste Here'!A$2:A$2500,SMALL(IF((VALUE('Paste Here'!G$2:G$2500)&gt;=18), ROW('Paste Here'!H$2:H$2500)-ROW('Paste Here'!G$2)+1),ROW(185:185))), "")</f>
        <v/>
      </c>
      <c r="H187" s="2"/>
      <c r="K187" s="10"/>
      <c r="Q187" s="10"/>
    </row>
    <row r="188" spans="1:17">
      <c r="A188" s="2"/>
      <c r="B188" s="35" t="str" cm="1">
        <f t="array" ref="B188">IFERROR(INDEX('Paste Here'!A$2:A$2500,SMALL(IF((VALUE('Paste Here'!E$2:E$2500)&gt;=5)*(VALUE('Paste Here'!E$2:E$2500)&lt;=9), ROW('Paste Here'!E$2:E$2500)-ROW('Paste Here'!E$2)+1),ROW(186:186))), "")</f>
        <v/>
      </c>
      <c r="C188" s="36" t="str" cm="1">
        <f t="array" ref="C188">IFERROR(INDEX('Paste Here'!A$2:A$2500,SMALL(IF((VALUE('Paste Here'!E$2:E$2500)&gt;=10)*(VALUE('Paste Here'!E$2:E$2500)&lt;=17), ROW('Paste Here'!H$2:H$2500)-ROW('Paste Here'!E$2)+1),ROW(186:186))), "")</f>
        <v/>
      </c>
      <c r="D188" s="37" t="str" cm="1">
        <f t="array" ref="D188">IFERROR(INDEX('Paste Here'!A$2:A$2500,SMALL(IF((VALUE('Paste Here'!E$2:E$2500)&gt;=18), ROW('Paste Here'!H$2:H$2500)-ROW('Paste Here'!E$2)+1),ROW(186:186))), "")</f>
        <v/>
      </c>
      <c r="E188" s="35" t="str" cm="1">
        <f t="array" ref="E188">IFERROR(INDEX('Paste Here'!A$2:A$2500,SMALL(IF((VALUE('Paste Here'!G$2:G$2500)&gt;=5)*(VALUE('Paste Here'!G$2:G$2500)&lt;=9), ROW('Paste Here'!G$2:G$2500)-ROW('Paste Here'!G$2)+1),ROW(186:186))), "")</f>
        <v/>
      </c>
      <c r="F188" s="36" t="str" cm="1">
        <f t="array" ref="F188">IFERROR(INDEX('Paste Here'!A$2:A$2500,SMALL(IF((VALUE('Paste Here'!G$2:G$2500)&gt;=10)*(VALUE('Paste Here'!G$2:G$2500)&lt;=17), ROW('Paste Here'!H$2:H$2500)-ROW('Paste Here'!G$2)+1),ROW(186:186))), "")</f>
        <v/>
      </c>
      <c r="G188" s="99" t="str" cm="1">
        <f t="array" ref="G188">IFERROR(INDEX('Paste Here'!A$2:A$2500,SMALL(IF((VALUE('Paste Here'!G$2:G$2500)&gt;=18), ROW('Paste Here'!H$2:H$2500)-ROW('Paste Here'!G$2)+1),ROW(186:186))), "")</f>
        <v/>
      </c>
      <c r="H188" s="2"/>
      <c r="K188" s="10"/>
      <c r="Q188" s="10"/>
    </row>
    <row r="189" spans="1:17">
      <c r="A189" s="2"/>
      <c r="B189" s="35" t="str" cm="1">
        <f t="array" ref="B189">IFERROR(INDEX('Paste Here'!A$2:A$2500,SMALL(IF((VALUE('Paste Here'!E$2:E$2500)&gt;=5)*(VALUE('Paste Here'!E$2:E$2500)&lt;=9), ROW('Paste Here'!E$2:E$2500)-ROW('Paste Here'!E$2)+1),ROW(187:187))), "")</f>
        <v/>
      </c>
      <c r="C189" s="36" t="str" cm="1">
        <f t="array" ref="C189">IFERROR(INDEX('Paste Here'!A$2:A$2500,SMALL(IF((VALUE('Paste Here'!E$2:E$2500)&gt;=10)*(VALUE('Paste Here'!E$2:E$2500)&lt;=17), ROW('Paste Here'!H$2:H$2500)-ROW('Paste Here'!E$2)+1),ROW(187:187))), "")</f>
        <v/>
      </c>
      <c r="D189" s="37" t="str" cm="1">
        <f t="array" ref="D189">IFERROR(INDEX('Paste Here'!A$2:A$2500,SMALL(IF((VALUE('Paste Here'!E$2:E$2500)&gt;=18), ROW('Paste Here'!H$2:H$2500)-ROW('Paste Here'!E$2)+1),ROW(187:187))), "")</f>
        <v/>
      </c>
      <c r="E189" s="35" t="str" cm="1">
        <f t="array" ref="E189">IFERROR(INDEX('Paste Here'!A$2:A$2500,SMALL(IF((VALUE('Paste Here'!G$2:G$2500)&gt;=5)*(VALUE('Paste Here'!G$2:G$2500)&lt;=9), ROW('Paste Here'!G$2:G$2500)-ROW('Paste Here'!G$2)+1),ROW(187:187))), "")</f>
        <v/>
      </c>
      <c r="F189" s="36" t="str" cm="1">
        <f t="array" ref="F189">IFERROR(INDEX('Paste Here'!A$2:A$2500,SMALL(IF((VALUE('Paste Here'!G$2:G$2500)&gt;=10)*(VALUE('Paste Here'!G$2:G$2500)&lt;=17), ROW('Paste Here'!H$2:H$2500)-ROW('Paste Here'!G$2)+1),ROW(187:187))), "")</f>
        <v/>
      </c>
      <c r="G189" s="99" t="str" cm="1">
        <f t="array" ref="G189">IFERROR(INDEX('Paste Here'!A$2:A$2500,SMALL(IF((VALUE('Paste Here'!G$2:G$2500)&gt;=18), ROW('Paste Here'!H$2:H$2500)-ROW('Paste Here'!G$2)+1),ROW(187:187))), "")</f>
        <v/>
      </c>
      <c r="H189" s="2"/>
      <c r="K189" s="10"/>
      <c r="Q189" s="10"/>
    </row>
    <row r="190" spans="1:17">
      <c r="A190" s="2"/>
      <c r="B190" s="35" t="str" cm="1">
        <f t="array" ref="B190">IFERROR(INDEX('Paste Here'!A$2:A$2500,SMALL(IF((VALUE('Paste Here'!E$2:E$2500)&gt;=5)*(VALUE('Paste Here'!E$2:E$2500)&lt;=9), ROW('Paste Here'!E$2:E$2500)-ROW('Paste Here'!E$2)+1),ROW(188:188))), "")</f>
        <v/>
      </c>
      <c r="C190" s="36" t="str" cm="1">
        <f t="array" ref="C190">IFERROR(INDEX('Paste Here'!A$2:A$2500,SMALL(IF((VALUE('Paste Here'!E$2:E$2500)&gt;=10)*(VALUE('Paste Here'!E$2:E$2500)&lt;=17), ROW('Paste Here'!H$2:H$2500)-ROW('Paste Here'!E$2)+1),ROW(188:188))), "")</f>
        <v/>
      </c>
      <c r="D190" s="37" t="str" cm="1">
        <f t="array" ref="D190">IFERROR(INDEX('Paste Here'!A$2:A$2500,SMALL(IF((VALUE('Paste Here'!E$2:E$2500)&gt;=18), ROW('Paste Here'!H$2:H$2500)-ROW('Paste Here'!E$2)+1),ROW(188:188))), "")</f>
        <v/>
      </c>
      <c r="E190" s="35" t="str" cm="1">
        <f t="array" ref="E190">IFERROR(INDEX('Paste Here'!A$2:A$2500,SMALL(IF((VALUE('Paste Here'!G$2:G$2500)&gt;=5)*(VALUE('Paste Here'!G$2:G$2500)&lt;=9), ROW('Paste Here'!G$2:G$2500)-ROW('Paste Here'!G$2)+1),ROW(188:188))), "")</f>
        <v/>
      </c>
      <c r="F190" s="36" t="str" cm="1">
        <f t="array" ref="F190">IFERROR(INDEX('Paste Here'!A$2:A$2500,SMALL(IF((VALUE('Paste Here'!G$2:G$2500)&gt;=10)*(VALUE('Paste Here'!G$2:G$2500)&lt;=17), ROW('Paste Here'!H$2:H$2500)-ROW('Paste Here'!G$2)+1),ROW(188:188))), "")</f>
        <v/>
      </c>
      <c r="G190" s="99" t="str" cm="1">
        <f t="array" ref="G190">IFERROR(INDEX('Paste Here'!A$2:A$2500,SMALL(IF((VALUE('Paste Here'!G$2:G$2500)&gt;=18), ROW('Paste Here'!H$2:H$2500)-ROW('Paste Here'!G$2)+1),ROW(188:188))), "")</f>
        <v/>
      </c>
      <c r="H190" s="2"/>
      <c r="K190" s="10"/>
      <c r="Q190" s="10"/>
    </row>
    <row r="191" spans="1:17">
      <c r="A191" s="2"/>
      <c r="B191" s="35" t="str" cm="1">
        <f t="array" ref="B191">IFERROR(INDEX('Paste Here'!A$2:A$2500,SMALL(IF((VALUE('Paste Here'!E$2:E$2500)&gt;=5)*(VALUE('Paste Here'!E$2:E$2500)&lt;=9), ROW('Paste Here'!E$2:E$2500)-ROW('Paste Here'!E$2)+1),ROW(189:189))), "")</f>
        <v/>
      </c>
      <c r="C191" s="36" t="str" cm="1">
        <f t="array" ref="C191">IFERROR(INDEX('Paste Here'!A$2:A$2500,SMALL(IF((VALUE('Paste Here'!E$2:E$2500)&gt;=10)*(VALUE('Paste Here'!E$2:E$2500)&lt;=17), ROW('Paste Here'!H$2:H$2500)-ROW('Paste Here'!E$2)+1),ROW(189:189))), "")</f>
        <v/>
      </c>
      <c r="D191" s="37" t="str" cm="1">
        <f t="array" ref="D191">IFERROR(INDEX('Paste Here'!A$2:A$2500,SMALL(IF((VALUE('Paste Here'!E$2:E$2500)&gt;=18), ROW('Paste Here'!H$2:H$2500)-ROW('Paste Here'!E$2)+1),ROW(189:189))), "")</f>
        <v/>
      </c>
      <c r="E191" s="35" t="str" cm="1">
        <f t="array" ref="E191">IFERROR(INDEX('Paste Here'!A$2:A$2500,SMALL(IF((VALUE('Paste Here'!G$2:G$2500)&gt;=5)*(VALUE('Paste Here'!G$2:G$2500)&lt;=9), ROW('Paste Here'!G$2:G$2500)-ROW('Paste Here'!G$2)+1),ROW(189:189))), "")</f>
        <v/>
      </c>
      <c r="F191" s="36" t="str" cm="1">
        <f t="array" ref="F191">IFERROR(INDEX('Paste Here'!A$2:A$2500,SMALL(IF((VALUE('Paste Here'!G$2:G$2500)&gt;=10)*(VALUE('Paste Here'!G$2:G$2500)&lt;=17), ROW('Paste Here'!H$2:H$2500)-ROW('Paste Here'!G$2)+1),ROW(189:189))), "")</f>
        <v/>
      </c>
      <c r="G191" s="99" t="str" cm="1">
        <f t="array" ref="G191">IFERROR(INDEX('Paste Here'!A$2:A$2500,SMALL(IF((VALUE('Paste Here'!G$2:G$2500)&gt;=18), ROW('Paste Here'!H$2:H$2500)-ROW('Paste Here'!G$2)+1),ROW(189:189))), "")</f>
        <v/>
      </c>
      <c r="H191" s="2"/>
      <c r="K191" s="10"/>
      <c r="Q191" s="10"/>
    </row>
    <row r="192" spans="1:17">
      <c r="A192" s="2"/>
      <c r="B192" s="35" t="str" cm="1">
        <f t="array" ref="B192">IFERROR(INDEX('Paste Here'!A$2:A$2500,SMALL(IF((VALUE('Paste Here'!E$2:E$2500)&gt;=5)*(VALUE('Paste Here'!E$2:E$2500)&lt;=9), ROW('Paste Here'!E$2:E$2500)-ROW('Paste Here'!E$2)+1),ROW(190:190))), "")</f>
        <v/>
      </c>
      <c r="C192" s="36" t="str" cm="1">
        <f t="array" ref="C192">IFERROR(INDEX('Paste Here'!A$2:A$2500,SMALL(IF((VALUE('Paste Here'!E$2:E$2500)&gt;=10)*(VALUE('Paste Here'!E$2:E$2500)&lt;=17), ROW('Paste Here'!H$2:H$2500)-ROW('Paste Here'!E$2)+1),ROW(190:190))), "")</f>
        <v/>
      </c>
      <c r="D192" s="37" t="str" cm="1">
        <f t="array" ref="D192">IFERROR(INDEX('Paste Here'!A$2:A$2500,SMALL(IF((VALUE('Paste Here'!E$2:E$2500)&gt;=18), ROW('Paste Here'!H$2:H$2500)-ROW('Paste Here'!E$2)+1),ROW(190:190))), "")</f>
        <v/>
      </c>
      <c r="E192" s="35" t="str" cm="1">
        <f t="array" ref="E192">IFERROR(INDEX('Paste Here'!A$2:A$2500,SMALL(IF((VALUE('Paste Here'!G$2:G$2500)&gt;=5)*(VALUE('Paste Here'!G$2:G$2500)&lt;=9), ROW('Paste Here'!G$2:G$2500)-ROW('Paste Here'!G$2)+1),ROW(190:190))), "")</f>
        <v/>
      </c>
      <c r="F192" s="36" t="str" cm="1">
        <f t="array" ref="F192">IFERROR(INDEX('Paste Here'!A$2:A$2500,SMALL(IF((VALUE('Paste Here'!G$2:G$2500)&gt;=10)*(VALUE('Paste Here'!G$2:G$2500)&lt;=17), ROW('Paste Here'!H$2:H$2500)-ROW('Paste Here'!G$2)+1),ROW(190:190))), "")</f>
        <v/>
      </c>
      <c r="G192" s="99" t="str" cm="1">
        <f t="array" ref="G192">IFERROR(INDEX('Paste Here'!A$2:A$2500,SMALL(IF((VALUE('Paste Here'!G$2:G$2500)&gt;=18), ROW('Paste Here'!H$2:H$2500)-ROW('Paste Here'!G$2)+1),ROW(190:190))), "")</f>
        <v/>
      </c>
      <c r="H192" s="2"/>
      <c r="K192" s="10"/>
      <c r="Q192" s="10"/>
    </row>
    <row r="193" spans="1:17">
      <c r="A193" s="2"/>
      <c r="B193" s="35" t="str" cm="1">
        <f t="array" ref="B193">IFERROR(INDEX('Paste Here'!A$2:A$2500,SMALL(IF((VALUE('Paste Here'!E$2:E$2500)&gt;=5)*(VALUE('Paste Here'!E$2:E$2500)&lt;=9), ROW('Paste Here'!E$2:E$2500)-ROW('Paste Here'!E$2)+1),ROW(191:191))), "")</f>
        <v/>
      </c>
      <c r="C193" s="36" t="str" cm="1">
        <f t="array" ref="C193">IFERROR(INDEX('Paste Here'!A$2:A$2500,SMALL(IF((VALUE('Paste Here'!E$2:E$2500)&gt;=10)*(VALUE('Paste Here'!E$2:E$2500)&lt;=17), ROW('Paste Here'!H$2:H$2500)-ROW('Paste Here'!E$2)+1),ROW(191:191))), "")</f>
        <v/>
      </c>
      <c r="D193" s="37" t="str" cm="1">
        <f t="array" ref="D193">IFERROR(INDEX('Paste Here'!A$2:A$2500,SMALL(IF((VALUE('Paste Here'!E$2:E$2500)&gt;=18), ROW('Paste Here'!H$2:H$2500)-ROW('Paste Here'!E$2)+1),ROW(191:191))), "")</f>
        <v/>
      </c>
      <c r="E193" s="35" t="str" cm="1">
        <f t="array" ref="E193">IFERROR(INDEX('Paste Here'!A$2:A$2500,SMALL(IF((VALUE('Paste Here'!G$2:G$2500)&gt;=5)*(VALUE('Paste Here'!G$2:G$2500)&lt;=9), ROW('Paste Here'!G$2:G$2500)-ROW('Paste Here'!G$2)+1),ROW(191:191))), "")</f>
        <v/>
      </c>
      <c r="F193" s="36" t="str" cm="1">
        <f t="array" ref="F193">IFERROR(INDEX('Paste Here'!A$2:A$2500,SMALL(IF((VALUE('Paste Here'!G$2:G$2500)&gt;=10)*(VALUE('Paste Here'!G$2:G$2500)&lt;=17), ROW('Paste Here'!H$2:H$2500)-ROW('Paste Here'!G$2)+1),ROW(191:191))), "")</f>
        <v/>
      </c>
      <c r="G193" s="99" t="str" cm="1">
        <f t="array" ref="G193">IFERROR(INDEX('Paste Here'!A$2:A$2500,SMALL(IF((VALUE('Paste Here'!G$2:G$2500)&gt;=18), ROW('Paste Here'!H$2:H$2500)-ROW('Paste Here'!G$2)+1),ROW(191:191))), "")</f>
        <v/>
      </c>
      <c r="H193" s="2"/>
      <c r="K193" s="10"/>
      <c r="Q193" s="10"/>
    </row>
    <row r="194" spans="1:17">
      <c r="A194" s="2"/>
      <c r="B194" s="35" t="str" cm="1">
        <f t="array" ref="B194">IFERROR(INDEX('Paste Here'!A$2:A$2500,SMALL(IF((VALUE('Paste Here'!E$2:E$2500)&gt;=5)*(VALUE('Paste Here'!E$2:E$2500)&lt;=9), ROW('Paste Here'!E$2:E$2500)-ROW('Paste Here'!E$2)+1),ROW(192:192))), "")</f>
        <v/>
      </c>
      <c r="C194" s="36" t="str" cm="1">
        <f t="array" ref="C194">IFERROR(INDEX('Paste Here'!A$2:A$2500,SMALL(IF((VALUE('Paste Here'!E$2:E$2500)&gt;=10)*(VALUE('Paste Here'!E$2:E$2500)&lt;=17), ROW('Paste Here'!H$2:H$2500)-ROW('Paste Here'!E$2)+1),ROW(192:192))), "")</f>
        <v/>
      </c>
      <c r="D194" s="37" t="str" cm="1">
        <f t="array" ref="D194">IFERROR(INDEX('Paste Here'!A$2:A$2500,SMALL(IF((VALUE('Paste Here'!E$2:E$2500)&gt;=18), ROW('Paste Here'!H$2:H$2500)-ROW('Paste Here'!E$2)+1),ROW(192:192))), "")</f>
        <v/>
      </c>
      <c r="E194" s="35" t="str" cm="1">
        <f t="array" ref="E194">IFERROR(INDEX('Paste Here'!A$2:A$2500,SMALL(IF((VALUE('Paste Here'!G$2:G$2500)&gt;=5)*(VALUE('Paste Here'!G$2:G$2500)&lt;=9), ROW('Paste Here'!G$2:G$2500)-ROW('Paste Here'!G$2)+1),ROW(192:192))), "")</f>
        <v/>
      </c>
      <c r="F194" s="36" t="str" cm="1">
        <f t="array" ref="F194">IFERROR(INDEX('Paste Here'!A$2:A$2500,SMALL(IF((VALUE('Paste Here'!G$2:G$2500)&gt;=10)*(VALUE('Paste Here'!G$2:G$2500)&lt;=17), ROW('Paste Here'!H$2:H$2500)-ROW('Paste Here'!G$2)+1),ROW(192:192))), "")</f>
        <v/>
      </c>
      <c r="G194" s="99" t="str" cm="1">
        <f t="array" ref="G194">IFERROR(INDEX('Paste Here'!A$2:A$2500,SMALL(IF((VALUE('Paste Here'!G$2:G$2500)&gt;=18), ROW('Paste Here'!H$2:H$2500)-ROW('Paste Here'!G$2)+1),ROW(192:192))), "")</f>
        <v/>
      </c>
      <c r="H194" s="2"/>
      <c r="K194" s="10"/>
      <c r="Q194" s="10"/>
    </row>
    <row r="195" spans="1:17">
      <c r="A195" s="2"/>
      <c r="B195" s="35" t="str" cm="1">
        <f t="array" ref="B195">IFERROR(INDEX('Paste Here'!A$2:A$2500,SMALL(IF((VALUE('Paste Here'!E$2:E$2500)&gt;=5)*(VALUE('Paste Here'!E$2:E$2500)&lt;=9), ROW('Paste Here'!E$2:E$2500)-ROW('Paste Here'!E$2)+1),ROW(193:193))), "")</f>
        <v/>
      </c>
      <c r="C195" s="36" t="str" cm="1">
        <f t="array" ref="C195">IFERROR(INDEX('Paste Here'!A$2:A$2500,SMALL(IF((VALUE('Paste Here'!E$2:E$2500)&gt;=10)*(VALUE('Paste Here'!E$2:E$2500)&lt;=17), ROW('Paste Here'!H$2:H$2500)-ROW('Paste Here'!E$2)+1),ROW(193:193))), "")</f>
        <v/>
      </c>
      <c r="D195" s="37" t="str" cm="1">
        <f t="array" ref="D195">IFERROR(INDEX('Paste Here'!A$2:A$2500,SMALL(IF((VALUE('Paste Here'!E$2:E$2500)&gt;=18), ROW('Paste Here'!H$2:H$2500)-ROW('Paste Here'!E$2)+1),ROW(193:193))), "")</f>
        <v/>
      </c>
      <c r="E195" s="35" t="str" cm="1">
        <f t="array" ref="E195">IFERROR(INDEX('Paste Here'!A$2:A$2500,SMALL(IF((VALUE('Paste Here'!G$2:G$2500)&gt;=5)*(VALUE('Paste Here'!G$2:G$2500)&lt;=9), ROW('Paste Here'!G$2:G$2500)-ROW('Paste Here'!G$2)+1),ROW(193:193))), "")</f>
        <v/>
      </c>
      <c r="F195" s="36" t="str" cm="1">
        <f t="array" ref="F195">IFERROR(INDEX('Paste Here'!A$2:A$2500,SMALL(IF((VALUE('Paste Here'!G$2:G$2500)&gt;=10)*(VALUE('Paste Here'!G$2:G$2500)&lt;=17), ROW('Paste Here'!H$2:H$2500)-ROW('Paste Here'!G$2)+1),ROW(193:193))), "")</f>
        <v/>
      </c>
      <c r="G195" s="99" t="str" cm="1">
        <f t="array" ref="G195">IFERROR(INDEX('Paste Here'!A$2:A$2500,SMALL(IF((VALUE('Paste Here'!G$2:G$2500)&gt;=18), ROW('Paste Here'!H$2:H$2500)-ROW('Paste Here'!G$2)+1),ROW(193:193))), "")</f>
        <v/>
      </c>
      <c r="H195" s="2"/>
      <c r="K195" s="10"/>
      <c r="Q195" s="10"/>
    </row>
    <row r="196" spans="1:17">
      <c r="A196" s="2"/>
      <c r="B196" s="35" t="str" cm="1">
        <f t="array" ref="B196">IFERROR(INDEX('Paste Here'!A$2:A$2500,SMALL(IF((VALUE('Paste Here'!E$2:E$2500)&gt;=5)*(VALUE('Paste Here'!E$2:E$2500)&lt;=9), ROW('Paste Here'!E$2:E$2500)-ROW('Paste Here'!E$2)+1),ROW(194:194))), "")</f>
        <v/>
      </c>
      <c r="C196" s="36" t="str" cm="1">
        <f t="array" ref="C196">IFERROR(INDEX('Paste Here'!A$2:A$2500,SMALL(IF((VALUE('Paste Here'!E$2:E$2500)&gt;=10)*(VALUE('Paste Here'!E$2:E$2500)&lt;=17), ROW('Paste Here'!H$2:H$2500)-ROW('Paste Here'!E$2)+1),ROW(194:194))), "")</f>
        <v/>
      </c>
      <c r="D196" s="37" t="str" cm="1">
        <f t="array" ref="D196">IFERROR(INDEX('Paste Here'!A$2:A$2500,SMALL(IF((VALUE('Paste Here'!E$2:E$2500)&gt;=18), ROW('Paste Here'!H$2:H$2500)-ROW('Paste Here'!E$2)+1),ROW(194:194))), "")</f>
        <v/>
      </c>
      <c r="E196" s="35" t="str" cm="1">
        <f t="array" ref="E196">IFERROR(INDEX('Paste Here'!A$2:A$2500,SMALL(IF((VALUE('Paste Here'!G$2:G$2500)&gt;=5)*(VALUE('Paste Here'!G$2:G$2500)&lt;=9), ROW('Paste Here'!G$2:G$2500)-ROW('Paste Here'!G$2)+1),ROW(194:194))), "")</f>
        <v/>
      </c>
      <c r="F196" s="36" t="str" cm="1">
        <f t="array" ref="F196">IFERROR(INDEX('Paste Here'!A$2:A$2500,SMALL(IF((VALUE('Paste Here'!G$2:G$2500)&gt;=10)*(VALUE('Paste Here'!G$2:G$2500)&lt;=17), ROW('Paste Here'!H$2:H$2500)-ROW('Paste Here'!G$2)+1),ROW(194:194))), "")</f>
        <v/>
      </c>
      <c r="G196" s="99" t="str" cm="1">
        <f t="array" ref="G196">IFERROR(INDEX('Paste Here'!A$2:A$2500,SMALL(IF((VALUE('Paste Here'!G$2:G$2500)&gt;=18), ROW('Paste Here'!H$2:H$2500)-ROW('Paste Here'!G$2)+1),ROW(194:194))), "")</f>
        <v/>
      </c>
      <c r="H196" s="2"/>
      <c r="K196" s="10"/>
      <c r="Q196" s="10"/>
    </row>
    <row r="197" spans="1:17">
      <c r="A197" s="2"/>
      <c r="B197" s="35" t="str" cm="1">
        <f t="array" ref="B197">IFERROR(INDEX('Paste Here'!A$2:A$2500,SMALL(IF((VALUE('Paste Here'!E$2:E$2500)&gt;=5)*(VALUE('Paste Here'!E$2:E$2500)&lt;=9), ROW('Paste Here'!E$2:E$2500)-ROW('Paste Here'!E$2)+1),ROW(195:195))), "")</f>
        <v/>
      </c>
      <c r="C197" s="36" t="str" cm="1">
        <f t="array" ref="C197">IFERROR(INDEX('Paste Here'!A$2:A$2500,SMALL(IF((VALUE('Paste Here'!E$2:E$2500)&gt;=10)*(VALUE('Paste Here'!E$2:E$2500)&lt;=17), ROW('Paste Here'!H$2:H$2500)-ROW('Paste Here'!E$2)+1),ROW(195:195))), "")</f>
        <v/>
      </c>
      <c r="D197" s="37" t="str" cm="1">
        <f t="array" ref="D197">IFERROR(INDEX('Paste Here'!A$2:A$2500,SMALL(IF((VALUE('Paste Here'!E$2:E$2500)&gt;=18), ROW('Paste Here'!H$2:H$2500)-ROW('Paste Here'!E$2)+1),ROW(195:195))), "")</f>
        <v/>
      </c>
      <c r="E197" s="35" t="str" cm="1">
        <f t="array" ref="E197">IFERROR(INDEX('Paste Here'!A$2:A$2500,SMALL(IF((VALUE('Paste Here'!G$2:G$2500)&gt;=5)*(VALUE('Paste Here'!G$2:G$2500)&lt;=9), ROW('Paste Here'!G$2:G$2500)-ROW('Paste Here'!G$2)+1),ROW(195:195))), "")</f>
        <v/>
      </c>
      <c r="F197" s="36" t="str" cm="1">
        <f t="array" ref="F197">IFERROR(INDEX('Paste Here'!A$2:A$2500,SMALL(IF((VALUE('Paste Here'!G$2:G$2500)&gt;=10)*(VALUE('Paste Here'!G$2:G$2500)&lt;=17), ROW('Paste Here'!H$2:H$2500)-ROW('Paste Here'!G$2)+1),ROW(195:195))), "")</f>
        <v/>
      </c>
      <c r="G197" s="99" t="str" cm="1">
        <f t="array" ref="G197">IFERROR(INDEX('Paste Here'!A$2:A$2500,SMALL(IF((VALUE('Paste Here'!G$2:G$2500)&gt;=18), ROW('Paste Here'!H$2:H$2500)-ROW('Paste Here'!G$2)+1),ROW(195:195))), "")</f>
        <v/>
      </c>
      <c r="H197" s="2"/>
      <c r="K197" s="10"/>
      <c r="Q197" s="10"/>
    </row>
    <row r="198" spans="1:17">
      <c r="A198" s="2"/>
      <c r="B198" s="35" t="str" cm="1">
        <f t="array" ref="B198">IFERROR(INDEX('Paste Here'!A$2:A$2500,SMALL(IF((VALUE('Paste Here'!E$2:E$2500)&gt;=5)*(VALUE('Paste Here'!E$2:E$2500)&lt;=9), ROW('Paste Here'!E$2:E$2500)-ROW('Paste Here'!E$2)+1),ROW(196:196))), "")</f>
        <v/>
      </c>
      <c r="C198" s="36" t="str" cm="1">
        <f t="array" ref="C198">IFERROR(INDEX('Paste Here'!A$2:A$2500,SMALL(IF((VALUE('Paste Here'!E$2:E$2500)&gt;=10)*(VALUE('Paste Here'!E$2:E$2500)&lt;=17), ROW('Paste Here'!H$2:H$2500)-ROW('Paste Here'!E$2)+1),ROW(196:196))), "")</f>
        <v/>
      </c>
      <c r="D198" s="37" t="str" cm="1">
        <f t="array" ref="D198">IFERROR(INDEX('Paste Here'!A$2:A$2500,SMALL(IF((VALUE('Paste Here'!E$2:E$2500)&gt;=18), ROW('Paste Here'!H$2:H$2500)-ROW('Paste Here'!E$2)+1),ROW(196:196))), "")</f>
        <v/>
      </c>
      <c r="E198" s="35" t="str" cm="1">
        <f t="array" ref="E198">IFERROR(INDEX('Paste Here'!A$2:A$2500,SMALL(IF((VALUE('Paste Here'!G$2:G$2500)&gt;=5)*(VALUE('Paste Here'!G$2:G$2500)&lt;=9), ROW('Paste Here'!G$2:G$2500)-ROW('Paste Here'!G$2)+1),ROW(196:196))), "")</f>
        <v/>
      </c>
      <c r="F198" s="36" t="str" cm="1">
        <f t="array" ref="F198">IFERROR(INDEX('Paste Here'!A$2:A$2500,SMALL(IF((VALUE('Paste Here'!G$2:G$2500)&gt;=10)*(VALUE('Paste Here'!G$2:G$2500)&lt;=17), ROW('Paste Here'!H$2:H$2500)-ROW('Paste Here'!G$2)+1),ROW(196:196))), "")</f>
        <v/>
      </c>
      <c r="G198" s="99" t="str" cm="1">
        <f t="array" ref="G198">IFERROR(INDEX('Paste Here'!A$2:A$2500,SMALL(IF((VALUE('Paste Here'!G$2:G$2500)&gt;=18), ROW('Paste Here'!H$2:H$2500)-ROW('Paste Here'!G$2)+1),ROW(196:196))), "")</f>
        <v/>
      </c>
      <c r="H198" s="2"/>
      <c r="K198" s="10"/>
      <c r="Q198" s="10"/>
    </row>
    <row r="199" spans="1:17">
      <c r="A199" s="2"/>
      <c r="B199" s="35" t="str" cm="1">
        <f t="array" ref="B199">IFERROR(INDEX('Paste Here'!A$2:A$2500,SMALL(IF((VALUE('Paste Here'!E$2:E$2500)&gt;=5)*(VALUE('Paste Here'!E$2:E$2500)&lt;=9), ROW('Paste Here'!E$2:E$2500)-ROW('Paste Here'!E$2)+1),ROW(197:197))), "")</f>
        <v/>
      </c>
      <c r="C199" s="36" t="str" cm="1">
        <f t="array" ref="C199">IFERROR(INDEX('Paste Here'!A$2:A$2500,SMALL(IF((VALUE('Paste Here'!E$2:E$2500)&gt;=10)*(VALUE('Paste Here'!E$2:E$2500)&lt;=17), ROW('Paste Here'!H$2:H$2500)-ROW('Paste Here'!E$2)+1),ROW(197:197))), "")</f>
        <v/>
      </c>
      <c r="D199" s="37" t="str" cm="1">
        <f t="array" ref="D199">IFERROR(INDEX('Paste Here'!A$2:A$2500,SMALL(IF((VALUE('Paste Here'!E$2:E$2500)&gt;=18), ROW('Paste Here'!H$2:H$2500)-ROW('Paste Here'!E$2)+1),ROW(197:197))), "")</f>
        <v/>
      </c>
      <c r="E199" s="35" t="str" cm="1">
        <f t="array" ref="E199">IFERROR(INDEX('Paste Here'!A$2:A$2500,SMALL(IF((VALUE('Paste Here'!G$2:G$2500)&gt;=5)*(VALUE('Paste Here'!G$2:G$2500)&lt;=9), ROW('Paste Here'!G$2:G$2500)-ROW('Paste Here'!G$2)+1),ROW(197:197))), "")</f>
        <v/>
      </c>
      <c r="F199" s="36" t="str" cm="1">
        <f t="array" ref="F199">IFERROR(INDEX('Paste Here'!A$2:A$2500,SMALL(IF((VALUE('Paste Here'!G$2:G$2500)&gt;=10)*(VALUE('Paste Here'!G$2:G$2500)&lt;=17), ROW('Paste Here'!H$2:H$2500)-ROW('Paste Here'!G$2)+1),ROW(197:197))), "")</f>
        <v/>
      </c>
      <c r="G199" s="99" t="str" cm="1">
        <f t="array" ref="G199">IFERROR(INDEX('Paste Here'!A$2:A$2500,SMALL(IF((VALUE('Paste Here'!G$2:G$2500)&gt;=18), ROW('Paste Here'!H$2:H$2500)-ROW('Paste Here'!G$2)+1),ROW(197:197))), "")</f>
        <v/>
      </c>
      <c r="H199" s="2"/>
      <c r="K199" s="10"/>
      <c r="Q199" s="10"/>
    </row>
    <row r="200" spans="1:17">
      <c r="A200" s="2"/>
      <c r="B200" s="35" t="str" cm="1">
        <f t="array" ref="B200">IFERROR(INDEX('Paste Here'!A$2:A$2500,SMALL(IF((VALUE('Paste Here'!E$2:E$2500)&gt;=5)*(VALUE('Paste Here'!E$2:E$2500)&lt;=9), ROW('Paste Here'!E$2:E$2500)-ROW('Paste Here'!E$2)+1),ROW(198:198))), "")</f>
        <v/>
      </c>
      <c r="C200" s="36" t="str" cm="1">
        <f t="array" ref="C200">IFERROR(INDEX('Paste Here'!A$2:A$2500,SMALL(IF((VALUE('Paste Here'!E$2:E$2500)&gt;=10)*(VALUE('Paste Here'!E$2:E$2500)&lt;=17), ROW('Paste Here'!H$2:H$2500)-ROW('Paste Here'!E$2)+1),ROW(198:198))), "")</f>
        <v/>
      </c>
      <c r="D200" s="37" t="str" cm="1">
        <f t="array" ref="D200">IFERROR(INDEX('Paste Here'!A$2:A$2500,SMALL(IF((VALUE('Paste Here'!E$2:E$2500)&gt;=18), ROW('Paste Here'!H$2:H$2500)-ROW('Paste Here'!E$2)+1),ROW(198:198))), "")</f>
        <v/>
      </c>
      <c r="E200" s="35" t="str" cm="1">
        <f t="array" ref="E200">IFERROR(INDEX('Paste Here'!A$2:A$2500,SMALL(IF((VALUE('Paste Here'!G$2:G$2500)&gt;=5)*(VALUE('Paste Here'!G$2:G$2500)&lt;=9), ROW('Paste Here'!G$2:G$2500)-ROW('Paste Here'!G$2)+1),ROW(198:198))), "")</f>
        <v/>
      </c>
      <c r="F200" s="36" t="str" cm="1">
        <f t="array" ref="F200">IFERROR(INDEX('Paste Here'!A$2:A$2500,SMALL(IF((VALUE('Paste Here'!G$2:G$2500)&gt;=10)*(VALUE('Paste Here'!G$2:G$2500)&lt;=17), ROW('Paste Here'!H$2:H$2500)-ROW('Paste Here'!G$2)+1),ROW(198:198))), "")</f>
        <v/>
      </c>
      <c r="G200" s="99" t="str" cm="1">
        <f t="array" ref="G200">IFERROR(INDEX('Paste Here'!A$2:A$2500,SMALL(IF((VALUE('Paste Here'!G$2:G$2500)&gt;=18), ROW('Paste Here'!H$2:H$2500)-ROW('Paste Here'!G$2)+1),ROW(198:198))), "")</f>
        <v/>
      </c>
      <c r="H200" s="2"/>
      <c r="K200" s="10"/>
      <c r="Q200" s="10"/>
    </row>
    <row r="201" spans="1:17">
      <c r="A201" s="2"/>
      <c r="B201" s="35" t="str" cm="1">
        <f t="array" ref="B201">IFERROR(INDEX('Paste Here'!A$2:A$2500,SMALL(IF((VALUE('Paste Here'!E$2:E$2500)&gt;=5)*(VALUE('Paste Here'!E$2:E$2500)&lt;=9), ROW('Paste Here'!E$2:E$2500)-ROW('Paste Here'!E$2)+1),ROW(199:199))), "")</f>
        <v/>
      </c>
      <c r="C201" s="36" t="str" cm="1">
        <f t="array" ref="C201">IFERROR(INDEX('Paste Here'!A$2:A$2500,SMALL(IF((VALUE('Paste Here'!E$2:E$2500)&gt;=10)*(VALUE('Paste Here'!E$2:E$2500)&lt;=17), ROW('Paste Here'!H$2:H$2500)-ROW('Paste Here'!E$2)+1),ROW(199:199))), "")</f>
        <v/>
      </c>
      <c r="D201" s="37" t="str" cm="1">
        <f t="array" ref="D201">IFERROR(INDEX('Paste Here'!A$2:A$2500,SMALL(IF((VALUE('Paste Here'!E$2:E$2500)&gt;=18), ROW('Paste Here'!H$2:H$2500)-ROW('Paste Here'!E$2)+1),ROW(199:199))), "")</f>
        <v/>
      </c>
      <c r="E201" s="35" t="str" cm="1">
        <f t="array" ref="E201">IFERROR(INDEX('Paste Here'!A$2:A$2500,SMALL(IF((VALUE('Paste Here'!G$2:G$2500)&gt;=5)*(VALUE('Paste Here'!G$2:G$2500)&lt;=9), ROW('Paste Here'!G$2:G$2500)-ROW('Paste Here'!G$2)+1),ROW(199:199))), "")</f>
        <v/>
      </c>
      <c r="F201" s="36" t="str" cm="1">
        <f t="array" ref="F201">IFERROR(INDEX('Paste Here'!A$2:A$2500,SMALL(IF((VALUE('Paste Here'!G$2:G$2500)&gt;=10)*(VALUE('Paste Here'!G$2:G$2500)&lt;=17), ROW('Paste Here'!H$2:H$2500)-ROW('Paste Here'!G$2)+1),ROW(199:199))), "")</f>
        <v/>
      </c>
      <c r="G201" s="99" t="str" cm="1">
        <f t="array" ref="G201">IFERROR(INDEX('Paste Here'!A$2:A$2500,SMALL(IF((VALUE('Paste Here'!G$2:G$2500)&gt;=18), ROW('Paste Here'!H$2:H$2500)-ROW('Paste Here'!G$2)+1),ROW(199:199))), "")</f>
        <v/>
      </c>
      <c r="H201" s="2"/>
      <c r="K201" s="10"/>
      <c r="Q201" s="10"/>
    </row>
    <row r="202" spans="1:17">
      <c r="A202" s="2"/>
      <c r="B202" s="35" t="str" cm="1">
        <f t="array" ref="B202">IFERROR(INDEX('Paste Here'!A$2:A$2500,SMALL(IF((VALUE('Paste Here'!E$2:E$2500)&gt;=5)*(VALUE('Paste Here'!E$2:E$2500)&lt;=9), ROW('Paste Here'!E$2:E$2500)-ROW('Paste Here'!E$2)+1),ROW(200:200))), "")</f>
        <v/>
      </c>
      <c r="C202" s="36" t="str" cm="1">
        <f t="array" ref="C202">IFERROR(INDEX('Paste Here'!A$2:A$2500,SMALL(IF((VALUE('Paste Here'!E$2:E$2500)&gt;=10)*(VALUE('Paste Here'!E$2:E$2500)&lt;=17), ROW('Paste Here'!H$2:H$2500)-ROW('Paste Here'!E$2)+1),ROW(200:200))), "")</f>
        <v/>
      </c>
      <c r="D202" s="37" t="str" cm="1">
        <f t="array" ref="D202">IFERROR(INDEX('Paste Here'!A$2:A$2500,SMALL(IF((VALUE('Paste Here'!E$2:E$2500)&gt;=18), ROW('Paste Here'!H$2:H$2500)-ROW('Paste Here'!E$2)+1),ROW(200:200))), "")</f>
        <v/>
      </c>
      <c r="E202" s="35" t="str" cm="1">
        <f t="array" ref="E202">IFERROR(INDEX('Paste Here'!A$2:A$2500,SMALL(IF((VALUE('Paste Here'!G$2:G$2500)&gt;=5)*(VALUE('Paste Here'!G$2:G$2500)&lt;=9), ROW('Paste Here'!G$2:G$2500)-ROW('Paste Here'!G$2)+1),ROW(200:200))), "")</f>
        <v/>
      </c>
      <c r="F202" s="36" t="str" cm="1">
        <f t="array" ref="F202">IFERROR(INDEX('Paste Here'!A$2:A$2500,SMALL(IF((VALUE('Paste Here'!G$2:G$2500)&gt;=10)*(VALUE('Paste Here'!G$2:G$2500)&lt;=17), ROW('Paste Here'!H$2:H$2500)-ROW('Paste Here'!G$2)+1),ROW(200:200))), "")</f>
        <v/>
      </c>
      <c r="G202" s="99" t="str" cm="1">
        <f t="array" ref="G202">IFERROR(INDEX('Paste Here'!A$2:A$2500,SMALL(IF((VALUE('Paste Here'!G$2:G$2500)&gt;=18), ROW('Paste Here'!H$2:H$2500)-ROW('Paste Here'!G$2)+1),ROW(200:200))), "")</f>
        <v/>
      </c>
      <c r="H202" s="2"/>
      <c r="K202" s="10"/>
      <c r="Q202" s="10"/>
    </row>
    <row r="203" spans="1:17">
      <c r="A203" s="2"/>
      <c r="B203" s="35" t="str" cm="1">
        <f t="array" ref="B203">IFERROR(INDEX('Paste Here'!A$2:A$2500,SMALL(IF((VALUE('Paste Here'!E$2:E$2500)&gt;=5)*(VALUE('Paste Here'!E$2:E$2500)&lt;=9), ROW('Paste Here'!E$2:E$2500)-ROW('Paste Here'!E$2)+1),ROW(201:201))), "")</f>
        <v/>
      </c>
      <c r="C203" s="36" t="str" cm="1">
        <f t="array" ref="C203">IFERROR(INDEX('Paste Here'!A$2:A$2500,SMALL(IF((VALUE('Paste Here'!E$2:E$2500)&gt;=10)*(VALUE('Paste Here'!E$2:E$2500)&lt;=17), ROW('Paste Here'!H$2:H$2500)-ROW('Paste Here'!E$2)+1),ROW(201:201))), "")</f>
        <v/>
      </c>
      <c r="D203" s="37" t="str" cm="1">
        <f t="array" ref="D203">IFERROR(INDEX('Paste Here'!A$2:A$2500,SMALL(IF((VALUE('Paste Here'!E$2:E$2500)&gt;=18), ROW('Paste Here'!H$2:H$2500)-ROW('Paste Here'!E$2)+1),ROW(201:201))), "")</f>
        <v/>
      </c>
      <c r="E203" s="35" t="str" cm="1">
        <f t="array" ref="E203">IFERROR(INDEX('Paste Here'!A$2:A$2500,SMALL(IF((VALUE('Paste Here'!G$2:G$2500)&gt;=5)*(VALUE('Paste Here'!G$2:G$2500)&lt;=9), ROW('Paste Here'!G$2:G$2500)-ROW('Paste Here'!G$2)+1),ROW(201:201))), "")</f>
        <v/>
      </c>
      <c r="F203" s="36" t="str" cm="1">
        <f t="array" ref="F203">IFERROR(INDEX('Paste Here'!A$2:A$2500,SMALL(IF((VALUE('Paste Here'!G$2:G$2500)&gt;=10)*(VALUE('Paste Here'!G$2:G$2500)&lt;=17), ROW('Paste Here'!H$2:H$2500)-ROW('Paste Here'!G$2)+1),ROW(201:201))), "")</f>
        <v/>
      </c>
      <c r="G203" s="99" t="str" cm="1">
        <f t="array" ref="G203">IFERROR(INDEX('Paste Here'!A$2:A$2500,SMALL(IF((VALUE('Paste Here'!G$2:G$2500)&gt;=18), ROW('Paste Here'!H$2:H$2500)-ROW('Paste Here'!G$2)+1),ROW(201:201))), "")</f>
        <v/>
      </c>
      <c r="H203" s="2"/>
      <c r="K203" s="10"/>
      <c r="Q203" s="10"/>
    </row>
    <row r="204" spans="1:17">
      <c r="A204" s="2"/>
      <c r="B204" s="35" t="str" cm="1">
        <f t="array" ref="B204">IFERROR(INDEX('Paste Here'!A$2:A$2500,SMALL(IF((VALUE('Paste Here'!E$2:E$2500)&gt;=5)*(VALUE('Paste Here'!E$2:E$2500)&lt;=9), ROW('Paste Here'!E$2:E$2500)-ROW('Paste Here'!E$2)+1),ROW(202:202))), "")</f>
        <v/>
      </c>
      <c r="C204" s="36" t="str" cm="1">
        <f t="array" ref="C204">IFERROR(INDEX('Paste Here'!A$2:A$2500,SMALL(IF((VALUE('Paste Here'!E$2:E$2500)&gt;=10)*(VALUE('Paste Here'!E$2:E$2500)&lt;=17), ROW('Paste Here'!H$2:H$2500)-ROW('Paste Here'!E$2)+1),ROW(202:202))), "")</f>
        <v/>
      </c>
      <c r="D204" s="37" t="str" cm="1">
        <f t="array" ref="D204">IFERROR(INDEX('Paste Here'!A$2:A$2500,SMALL(IF((VALUE('Paste Here'!E$2:E$2500)&gt;=18), ROW('Paste Here'!H$2:H$2500)-ROW('Paste Here'!E$2)+1),ROW(202:202))), "")</f>
        <v/>
      </c>
      <c r="E204" s="35" t="str" cm="1">
        <f t="array" ref="E204">IFERROR(INDEX('Paste Here'!A$2:A$2500,SMALL(IF((VALUE('Paste Here'!G$2:G$2500)&gt;=5)*(VALUE('Paste Here'!G$2:G$2500)&lt;=9), ROW('Paste Here'!G$2:G$2500)-ROW('Paste Here'!G$2)+1),ROW(202:202))), "")</f>
        <v/>
      </c>
      <c r="F204" s="36" t="str" cm="1">
        <f t="array" ref="F204">IFERROR(INDEX('Paste Here'!A$2:A$2500,SMALL(IF((VALUE('Paste Here'!G$2:G$2500)&gt;=10)*(VALUE('Paste Here'!G$2:G$2500)&lt;=17), ROW('Paste Here'!H$2:H$2500)-ROW('Paste Here'!G$2)+1),ROW(202:202))), "")</f>
        <v/>
      </c>
      <c r="G204" s="99" t="str" cm="1">
        <f t="array" ref="G204">IFERROR(INDEX('Paste Here'!A$2:A$2500,SMALL(IF((VALUE('Paste Here'!G$2:G$2500)&gt;=18), ROW('Paste Here'!H$2:H$2500)-ROW('Paste Here'!G$2)+1),ROW(202:202))), "")</f>
        <v/>
      </c>
      <c r="H204" s="2"/>
      <c r="K204" s="10"/>
      <c r="Q204" s="10"/>
    </row>
    <row r="205" spans="1:17">
      <c r="A205" s="2"/>
      <c r="B205" s="35" t="str" cm="1">
        <f t="array" ref="B205">IFERROR(INDEX('Paste Here'!A$2:A$2500,SMALL(IF((VALUE('Paste Here'!E$2:E$2500)&gt;=5)*(VALUE('Paste Here'!E$2:E$2500)&lt;=9), ROW('Paste Here'!E$2:E$2500)-ROW('Paste Here'!E$2)+1),ROW(203:203))), "")</f>
        <v/>
      </c>
      <c r="C205" s="36" t="str" cm="1">
        <f t="array" ref="C205">IFERROR(INDEX('Paste Here'!A$2:A$2500,SMALL(IF((VALUE('Paste Here'!E$2:E$2500)&gt;=10)*(VALUE('Paste Here'!E$2:E$2500)&lt;=17), ROW('Paste Here'!H$2:H$2500)-ROW('Paste Here'!E$2)+1),ROW(203:203))), "")</f>
        <v/>
      </c>
      <c r="D205" s="37" t="str" cm="1">
        <f t="array" ref="D205">IFERROR(INDEX('Paste Here'!A$2:A$2500,SMALL(IF((VALUE('Paste Here'!E$2:E$2500)&gt;=18), ROW('Paste Here'!H$2:H$2500)-ROW('Paste Here'!E$2)+1),ROW(203:203))), "")</f>
        <v/>
      </c>
      <c r="E205" s="35" t="str" cm="1">
        <f t="array" ref="E205">IFERROR(INDEX('Paste Here'!A$2:A$2500,SMALL(IF((VALUE('Paste Here'!G$2:G$2500)&gt;=5)*(VALUE('Paste Here'!G$2:G$2500)&lt;=9), ROW('Paste Here'!G$2:G$2500)-ROW('Paste Here'!G$2)+1),ROW(203:203))), "")</f>
        <v/>
      </c>
      <c r="F205" s="36" t="str" cm="1">
        <f t="array" ref="F205">IFERROR(INDEX('Paste Here'!A$2:A$2500,SMALL(IF((VALUE('Paste Here'!G$2:G$2500)&gt;=10)*(VALUE('Paste Here'!G$2:G$2500)&lt;=17), ROW('Paste Here'!H$2:H$2500)-ROW('Paste Here'!G$2)+1),ROW(203:203))), "")</f>
        <v/>
      </c>
      <c r="G205" s="99" t="str" cm="1">
        <f t="array" ref="G205">IFERROR(INDEX('Paste Here'!A$2:A$2500,SMALL(IF((VALUE('Paste Here'!G$2:G$2500)&gt;=18), ROW('Paste Here'!H$2:H$2500)-ROW('Paste Here'!G$2)+1),ROW(203:203))), "")</f>
        <v/>
      </c>
      <c r="H205" s="2"/>
      <c r="K205" s="10"/>
      <c r="Q205" s="10"/>
    </row>
    <row r="206" spans="1:17">
      <c r="A206" s="2"/>
      <c r="B206" s="35" t="str" cm="1">
        <f t="array" ref="B206">IFERROR(INDEX('Paste Here'!A$2:A$2500,SMALL(IF((VALUE('Paste Here'!E$2:E$2500)&gt;=5)*(VALUE('Paste Here'!E$2:E$2500)&lt;=9), ROW('Paste Here'!E$2:E$2500)-ROW('Paste Here'!E$2)+1),ROW(204:204))), "")</f>
        <v/>
      </c>
      <c r="C206" s="36" t="str" cm="1">
        <f t="array" ref="C206">IFERROR(INDEX('Paste Here'!A$2:A$2500,SMALL(IF((VALUE('Paste Here'!E$2:E$2500)&gt;=10)*(VALUE('Paste Here'!E$2:E$2500)&lt;=17), ROW('Paste Here'!H$2:H$2500)-ROW('Paste Here'!E$2)+1),ROW(204:204))), "")</f>
        <v/>
      </c>
      <c r="D206" s="37" t="str" cm="1">
        <f t="array" ref="D206">IFERROR(INDEX('Paste Here'!A$2:A$2500,SMALL(IF((VALUE('Paste Here'!E$2:E$2500)&gt;=18), ROW('Paste Here'!H$2:H$2500)-ROW('Paste Here'!E$2)+1),ROW(204:204))), "")</f>
        <v/>
      </c>
      <c r="E206" s="35" t="str" cm="1">
        <f t="array" ref="E206">IFERROR(INDEX('Paste Here'!A$2:A$2500,SMALL(IF((VALUE('Paste Here'!G$2:G$2500)&gt;=5)*(VALUE('Paste Here'!G$2:G$2500)&lt;=9), ROW('Paste Here'!G$2:G$2500)-ROW('Paste Here'!G$2)+1),ROW(204:204))), "")</f>
        <v/>
      </c>
      <c r="F206" s="36" t="str" cm="1">
        <f t="array" ref="F206">IFERROR(INDEX('Paste Here'!A$2:A$2500,SMALL(IF((VALUE('Paste Here'!G$2:G$2500)&gt;=10)*(VALUE('Paste Here'!G$2:G$2500)&lt;=17), ROW('Paste Here'!H$2:H$2500)-ROW('Paste Here'!G$2)+1),ROW(204:204))), "")</f>
        <v/>
      </c>
      <c r="G206" s="99" t="str" cm="1">
        <f t="array" ref="G206">IFERROR(INDEX('Paste Here'!A$2:A$2500,SMALL(IF((VALUE('Paste Here'!G$2:G$2500)&gt;=18), ROW('Paste Here'!H$2:H$2500)-ROW('Paste Here'!G$2)+1),ROW(204:204))), "")</f>
        <v/>
      </c>
      <c r="H206" s="2"/>
      <c r="K206" s="10"/>
      <c r="Q206" s="10"/>
    </row>
    <row r="207" spans="1:17">
      <c r="A207" s="2"/>
      <c r="B207" s="35" t="str" cm="1">
        <f t="array" ref="B207">IFERROR(INDEX('Paste Here'!A$2:A$2500,SMALL(IF((VALUE('Paste Here'!E$2:E$2500)&gt;=5)*(VALUE('Paste Here'!E$2:E$2500)&lt;=9), ROW('Paste Here'!E$2:E$2500)-ROW('Paste Here'!E$2)+1),ROW(205:205))), "")</f>
        <v/>
      </c>
      <c r="C207" s="36" t="str" cm="1">
        <f t="array" ref="C207">IFERROR(INDEX('Paste Here'!A$2:A$2500,SMALL(IF((VALUE('Paste Here'!E$2:E$2500)&gt;=10)*(VALUE('Paste Here'!E$2:E$2500)&lt;=17), ROW('Paste Here'!H$2:H$2500)-ROW('Paste Here'!E$2)+1),ROW(205:205))), "")</f>
        <v/>
      </c>
      <c r="D207" s="37" t="str" cm="1">
        <f t="array" ref="D207">IFERROR(INDEX('Paste Here'!A$2:A$2500,SMALL(IF((VALUE('Paste Here'!E$2:E$2500)&gt;=18), ROW('Paste Here'!H$2:H$2500)-ROW('Paste Here'!E$2)+1),ROW(205:205))), "")</f>
        <v/>
      </c>
      <c r="E207" s="35" t="str" cm="1">
        <f t="array" ref="E207">IFERROR(INDEX('Paste Here'!A$2:A$2500,SMALL(IF((VALUE('Paste Here'!G$2:G$2500)&gt;=5)*(VALUE('Paste Here'!G$2:G$2500)&lt;=9), ROW('Paste Here'!G$2:G$2500)-ROW('Paste Here'!G$2)+1),ROW(205:205))), "")</f>
        <v/>
      </c>
      <c r="F207" s="36" t="str" cm="1">
        <f t="array" ref="F207">IFERROR(INDEX('Paste Here'!A$2:A$2500,SMALL(IF((VALUE('Paste Here'!G$2:G$2500)&gt;=10)*(VALUE('Paste Here'!G$2:G$2500)&lt;=17), ROW('Paste Here'!H$2:H$2500)-ROW('Paste Here'!G$2)+1),ROW(205:205))), "")</f>
        <v/>
      </c>
      <c r="G207" s="99" t="str" cm="1">
        <f t="array" ref="G207">IFERROR(INDEX('Paste Here'!A$2:A$2500,SMALL(IF((VALUE('Paste Here'!G$2:G$2500)&gt;=18), ROW('Paste Here'!H$2:H$2500)-ROW('Paste Here'!G$2)+1),ROW(205:205))), "")</f>
        <v/>
      </c>
      <c r="H207" s="2"/>
      <c r="K207" s="10"/>
      <c r="Q207" s="10"/>
    </row>
    <row r="208" spans="1:17">
      <c r="A208" s="2"/>
      <c r="B208" s="35" t="str" cm="1">
        <f t="array" ref="B208">IFERROR(INDEX('Paste Here'!A$2:A$2500,SMALL(IF((VALUE('Paste Here'!E$2:E$2500)&gt;=5)*(VALUE('Paste Here'!E$2:E$2500)&lt;=9), ROW('Paste Here'!E$2:E$2500)-ROW('Paste Here'!E$2)+1),ROW(206:206))), "")</f>
        <v/>
      </c>
      <c r="C208" s="36" t="str" cm="1">
        <f t="array" ref="C208">IFERROR(INDEX('Paste Here'!A$2:A$2500,SMALL(IF((VALUE('Paste Here'!E$2:E$2500)&gt;=10)*(VALUE('Paste Here'!E$2:E$2500)&lt;=17), ROW('Paste Here'!H$2:H$2500)-ROW('Paste Here'!E$2)+1),ROW(206:206))), "")</f>
        <v/>
      </c>
      <c r="D208" s="37" t="str" cm="1">
        <f t="array" ref="D208">IFERROR(INDEX('Paste Here'!A$2:A$2500,SMALL(IF((VALUE('Paste Here'!E$2:E$2500)&gt;=18), ROW('Paste Here'!H$2:H$2500)-ROW('Paste Here'!E$2)+1),ROW(206:206))), "")</f>
        <v/>
      </c>
      <c r="E208" s="35" t="str" cm="1">
        <f t="array" ref="E208">IFERROR(INDEX('Paste Here'!A$2:A$2500,SMALL(IF((VALUE('Paste Here'!G$2:G$2500)&gt;=5)*(VALUE('Paste Here'!G$2:G$2500)&lt;=9), ROW('Paste Here'!G$2:G$2500)-ROW('Paste Here'!G$2)+1),ROW(206:206))), "")</f>
        <v/>
      </c>
      <c r="F208" s="36" t="str" cm="1">
        <f t="array" ref="F208">IFERROR(INDEX('Paste Here'!A$2:A$2500,SMALL(IF((VALUE('Paste Here'!G$2:G$2500)&gt;=10)*(VALUE('Paste Here'!G$2:G$2500)&lt;=17), ROW('Paste Here'!H$2:H$2500)-ROW('Paste Here'!G$2)+1),ROW(206:206))), "")</f>
        <v/>
      </c>
      <c r="G208" s="99" t="str" cm="1">
        <f t="array" ref="G208">IFERROR(INDEX('Paste Here'!A$2:A$2500,SMALL(IF((VALUE('Paste Here'!G$2:G$2500)&gt;=18), ROW('Paste Here'!H$2:H$2500)-ROW('Paste Here'!G$2)+1),ROW(206:206))), "")</f>
        <v/>
      </c>
      <c r="H208" s="2"/>
      <c r="K208" s="10"/>
      <c r="Q208" s="10"/>
    </row>
    <row r="209" spans="1:17">
      <c r="A209" s="2"/>
      <c r="B209" s="35" t="str" cm="1">
        <f t="array" ref="B209">IFERROR(INDEX('Paste Here'!A$2:A$2500,SMALL(IF((VALUE('Paste Here'!E$2:E$2500)&gt;=5)*(VALUE('Paste Here'!E$2:E$2500)&lt;=9), ROW('Paste Here'!E$2:E$2500)-ROW('Paste Here'!E$2)+1),ROW(207:207))), "")</f>
        <v/>
      </c>
      <c r="C209" s="36" t="str" cm="1">
        <f t="array" ref="C209">IFERROR(INDEX('Paste Here'!A$2:A$2500,SMALL(IF((VALUE('Paste Here'!E$2:E$2500)&gt;=10)*(VALUE('Paste Here'!E$2:E$2500)&lt;=17), ROW('Paste Here'!H$2:H$2500)-ROW('Paste Here'!E$2)+1),ROW(207:207))), "")</f>
        <v/>
      </c>
      <c r="D209" s="37" t="str" cm="1">
        <f t="array" ref="D209">IFERROR(INDEX('Paste Here'!A$2:A$2500,SMALL(IF((VALUE('Paste Here'!E$2:E$2500)&gt;=18), ROW('Paste Here'!H$2:H$2500)-ROW('Paste Here'!E$2)+1),ROW(207:207))), "")</f>
        <v/>
      </c>
      <c r="E209" s="35" t="str" cm="1">
        <f t="array" ref="E209">IFERROR(INDEX('Paste Here'!A$2:A$2500,SMALL(IF((VALUE('Paste Here'!G$2:G$2500)&gt;=5)*(VALUE('Paste Here'!G$2:G$2500)&lt;=9), ROW('Paste Here'!G$2:G$2500)-ROW('Paste Here'!G$2)+1),ROW(207:207))), "")</f>
        <v/>
      </c>
      <c r="F209" s="36" t="str" cm="1">
        <f t="array" ref="F209">IFERROR(INDEX('Paste Here'!A$2:A$2500,SMALL(IF((VALUE('Paste Here'!G$2:G$2500)&gt;=10)*(VALUE('Paste Here'!G$2:G$2500)&lt;=17), ROW('Paste Here'!H$2:H$2500)-ROW('Paste Here'!G$2)+1),ROW(207:207))), "")</f>
        <v/>
      </c>
      <c r="G209" s="99" t="str" cm="1">
        <f t="array" ref="G209">IFERROR(INDEX('Paste Here'!A$2:A$2500,SMALL(IF((VALUE('Paste Here'!G$2:G$2500)&gt;=18), ROW('Paste Here'!H$2:H$2500)-ROW('Paste Here'!G$2)+1),ROW(207:207))), "")</f>
        <v/>
      </c>
      <c r="H209" s="2"/>
      <c r="K209" s="10"/>
      <c r="Q209" s="10"/>
    </row>
    <row r="210" spans="1:17">
      <c r="A210" s="2"/>
      <c r="B210" s="35" t="str" cm="1">
        <f t="array" ref="B210">IFERROR(INDEX('Paste Here'!A$2:A$2500,SMALL(IF((VALUE('Paste Here'!E$2:E$2500)&gt;=5)*(VALUE('Paste Here'!E$2:E$2500)&lt;=9), ROW('Paste Here'!E$2:E$2500)-ROW('Paste Here'!E$2)+1),ROW(208:208))), "")</f>
        <v/>
      </c>
      <c r="C210" s="36" t="str" cm="1">
        <f t="array" ref="C210">IFERROR(INDEX('Paste Here'!A$2:A$2500,SMALL(IF((VALUE('Paste Here'!E$2:E$2500)&gt;=10)*(VALUE('Paste Here'!E$2:E$2500)&lt;=17), ROW('Paste Here'!H$2:H$2500)-ROW('Paste Here'!E$2)+1),ROW(208:208))), "")</f>
        <v/>
      </c>
      <c r="D210" s="37" t="str" cm="1">
        <f t="array" ref="D210">IFERROR(INDEX('Paste Here'!A$2:A$2500,SMALL(IF((VALUE('Paste Here'!E$2:E$2500)&gt;=18), ROW('Paste Here'!H$2:H$2500)-ROW('Paste Here'!E$2)+1),ROW(208:208))), "")</f>
        <v/>
      </c>
      <c r="E210" s="35" t="str" cm="1">
        <f t="array" ref="E210">IFERROR(INDEX('Paste Here'!A$2:A$2500,SMALL(IF((VALUE('Paste Here'!G$2:G$2500)&gt;=5)*(VALUE('Paste Here'!G$2:G$2500)&lt;=9), ROW('Paste Here'!G$2:G$2500)-ROW('Paste Here'!G$2)+1),ROW(208:208))), "")</f>
        <v/>
      </c>
      <c r="F210" s="36" t="str" cm="1">
        <f t="array" ref="F210">IFERROR(INDEX('Paste Here'!A$2:A$2500,SMALL(IF((VALUE('Paste Here'!G$2:G$2500)&gt;=10)*(VALUE('Paste Here'!G$2:G$2500)&lt;=17), ROW('Paste Here'!H$2:H$2500)-ROW('Paste Here'!G$2)+1),ROW(208:208))), "")</f>
        <v/>
      </c>
      <c r="G210" s="99" t="str" cm="1">
        <f t="array" ref="G210">IFERROR(INDEX('Paste Here'!A$2:A$2500,SMALL(IF((VALUE('Paste Here'!G$2:G$2500)&gt;=18), ROW('Paste Here'!H$2:H$2500)-ROW('Paste Here'!G$2)+1),ROW(208:208))), "")</f>
        <v/>
      </c>
      <c r="H210" s="2"/>
      <c r="K210" s="10"/>
      <c r="Q210" s="10"/>
    </row>
    <row r="211" spans="1:17">
      <c r="A211" s="2"/>
      <c r="B211" s="35" t="str" cm="1">
        <f t="array" ref="B211">IFERROR(INDEX('Paste Here'!A$2:A$2500,SMALL(IF((VALUE('Paste Here'!E$2:E$2500)&gt;=5)*(VALUE('Paste Here'!E$2:E$2500)&lt;=9), ROW('Paste Here'!E$2:E$2500)-ROW('Paste Here'!E$2)+1),ROW(209:209))), "")</f>
        <v/>
      </c>
      <c r="C211" s="36" t="str" cm="1">
        <f t="array" ref="C211">IFERROR(INDEX('Paste Here'!A$2:A$2500,SMALL(IF((VALUE('Paste Here'!E$2:E$2500)&gt;=10)*(VALUE('Paste Here'!E$2:E$2500)&lt;=17), ROW('Paste Here'!H$2:H$2500)-ROW('Paste Here'!E$2)+1),ROW(209:209))), "")</f>
        <v/>
      </c>
      <c r="D211" s="37" t="str" cm="1">
        <f t="array" ref="D211">IFERROR(INDEX('Paste Here'!A$2:A$2500,SMALL(IF((VALUE('Paste Here'!E$2:E$2500)&gt;=18), ROW('Paste Here'!H$2:H$2500)-ROW('Paste Here'!E$2)+1),ROW(209:209))), "")</f>
        <v/>
      </c>
      <c r="E211" s="35" t="str" cm="1">
        <f t="array" ref="E211">IFERROR(INDEX('Paste Here'!A$2:A$2500,SMALL(IF((VALUE('Paste Here'!G$2:G$2500)&gt;=5)*(VALUE('Paste Here'!G$2:G$2500)&lt;=9), ROW('Paste Here'!G$2:G$2500)-ROW('Paste Here'!G$2)+1),ROW(209:209))), "")</f>
        <v/>
      </c>
      <c r="F211" s="36" t="str" cm="1">
        <f t="array" ref="F211">IFERROR(INDEX('Paste Here'!A$2:A$2500,SMALL(IF((VALUE('Paste Here'!G$2:G$2500)&gt;=10)*(VALUE('Paste Here'!G$2:G$2500)&lt;=17), ROW('Paste Here'!H$2:H$2500)-ROW('Paste Here'!G$2)+1),ROW(209:209))), "")</f>
        <v/>
      </c>
      <c r="G211" s="99" t="str" cm="1">
        <f t="array" ref="G211">IFERROR(INDEX('Paste Here'!A$2:A$2500,SMALL(IF((VALUE('Paste Here'!G$2:G$2500)&gt;=18), ROW('Paste Here'!H$2:H$2500)-ROW('Paste Here'!G$2)+1),ROW(209:209))), "")</f>
        <v/>
      </c>
      <c r="H211" s="2"/>
      <c r="K211" s="10"/>
      <c r="Q211" s="10"/>
    </row>
    <row r="212" spans="1:17">
      <c r="A212" s="2"/>
      <c r="B212" s="35" t="str" cm="1">
        <f t="array" ref="B212">IFERROR(INDEX('Paste Here'!A$2:A$2500,SMALL(IF((VALUE('Paste Here'!E$2:E$2500)&gt;=5)*(VALUE('Paste Here'!E$2:E$2500)&lt;=9), ROW('Paste Here'!E$2:E$2500)-ROW('Paste Here'!E$2)+1),ROW(210:210))), "")</f>
        <v/>
      </c>
      <c r="C212" s="36" t="str" cm="1">
        <f t="array" ref="C212">IFERROR(INDEX('Paste Here'!A$2:A$2500,SMALL(IF((VALUE('Paste Here'!E$2:E$2500)&gt;=10)*(VALUE('Paste Here'!E$2:E$2500)&lt;=17), ROW('Paste Here'!H$2:H$2500)-ROW('Paste Here'!E$2)+1),ROW(210:210))), "")</f>
        <v/>
      </c>
      <c r="D212" s="37" t="str" cm="1">
        <f t="array" ref="D212">IFERROR(INDEX('Paste Here'!A$2:A$2500,SMALL(IF((VALUE('Paste Here'!E$2:E$2500)&gt;=18), ROW('Paste Here'!H$2:H$2500)-ROW('Paste Here'!E$2)+1),ROW(210:210))), "")</f>
        <v/>
      </c>
      <c r="E212" s="35" t="str" cm="1">
        <f t="array" ref="E212">IFERROR(INDEX('Paste Here'!A$2:A$2500,SMALL(IF((VALUE('Paste Here'!G$2:G$2500)&gt;=5)*(VALUE('Paste Here'!G$2:G$2500)&lt;=9), ROW('Paste Here'!G$2:G$2500)-ROW('Paste Here'!G$2)+1),ROW(210:210))), "")</f>
        <v/>
      </c>
      <c r="F212" s="36" t="str" cm="1">
        <f t="array" ref="F212">IFERROR(INDEX('Paste Here'!A$2:A$2500,SMALL(IF((VALUE('Paste Here'!G$2:G$2500)&gt;=10)*(VALUE('Paste Here'!G$2:G$2500)&lt;=17), ROW('Paste Here'!H$2:H$2500)-ROW('Paste Here'!G$2)+1),ROW(210:210))), "")</f>
        <v/>
      </c>
      <c r="G212" s="99" t="str" cm="1">
        <f t="array" ref="G212">IFERROR(INDEX('Paste Here'!A$2:A$2500,SMALL(IF((VALUE('Paste Here'!G$2:G$2500)&gt;=18), ROW('Paste Here'!H$2:H$2500)-ROW('Paste Here'!G$2)+1),ROW(210:210))), "")</f>
        <v/>
      </c>
      <c r="H212" s="2"/>
      <c r="K212" s="10"/>
      <c r="Q212" s="10"/>
    </row>
    <row r="213" spans="1:17">
      <c r="A213" s="2"/>
      <c r="B213" s="35" t="str" cm="1">
        <f t="array" ref="B213">IFERROR(INDEX('Paste Here'!A$2:A$2500,SMALL(IF((VALUE('Paste Here'!E$2:E$2500)&gt;=5)*(VALUE('Paste Here'!E$2:E$2500)&lt;=9), ROW('Paste Here'!E$2:E$2500)-ROW('Paste Here'!E$2)+1),ROW(211:211))), "")</f>
        <v/>
      </c>
      <c r="C213" s="36" t="str" cm="1">
        <f t="array" ref="C213">IFERROR(INDEX('Paste Here'!A$2:A$2500,SMALL(IF((VALUE('Paste Here'!E$2:E$2500)&gt;=10)*(VALUE('Paste Here'!E$2:E$2500)&lt;=17), ROW('Paste Here'!H$2:H$2500)-ROW('Paste Here'!E$2)+1),ROW(211:211))), "")</f>
        <v/>
      </c>
      <c r="D213" s="37" t="str" cm="1">
        <f t="array" ref="D213">IFERROR(INDEX('Paste Here'!A$2:A$2500,SMALL(IF((VALUE('Paste Here'!E$2:E$2500)&gt;=18), ROW('Paste Here'!H$2:H$2500)-ROW('Paste Here'!E$2)+1),ROW(211:211))), "")</f>
        <v/>
      </c>
      <c r="E213" s="35" t="str" cm="1">
        <f t="array" ref="E213">IFERROR(INDEX('Paste Here'!A$2:A$2500,SMALL(IF((VALUE('Paste Here'!G$2:G$2500)&gt;=5)*(VALUE('Paste Here'!G$2:G$2500)&lt;=9), ROW('Paste Here'!G$2:G$2500)-ROW('Paste Here'!G$2)+1),ROW(211:211))), "")</f>
        <v/>
      </c>
      <c r="F213" s="36" t="str" cm="1">
        <f t="array" ref="F213">IFERROR(INDEX('Paste Here'!A$2:A$2500,SMALL(IF((VALUE('Paste Here'!G$2:G$2500)&gt;=10)*(VALUE('Paste Here'!G$2:G$2500)&lt;=17), ROW('Paste Here'!H$2:H$2500)-ROW('Paste Here'!G$2)+1),ROW(211:211))), "")</f>
        <v/>
      </c>
      <c r="G213" s="99" t="str" cm="1">
        <f t="array" ref="G213">IFERROR(INDEX('Paste Here'!A$2:A$2500,SMALL(IF((VALUE('Paste Here'!G$2:G$2500)&gt;=18), ROW('Paste Here'!H$2:H$2500)-ROW('Paste Here'!G$2)+1),ROW(211:211))), "")</f>
        <v/>
      </c>
      <c r="H213" s="2"/>
      <c r="K213" s="10"/>
      <c r="Q213" s="10"/>
    </row>
    <row r="214" spans="1:17">
      <c r="A214" s="2"/>
      <c r="B214" s="35" t="str" cm="1">
        <f t="array" ref="B214">IFERROR(INDEX('Paste Here'!A$2:A$2500,SMALL(IF((VALUE('Paste Here'!E$2:E$2500)&gt;=5)*(VALUE('Paste Here'!E$2:E$2500)&lt;=9), ROW('Paste Here'!E$2:E$2500)-ROW('Paste Here'!E$2)+1),ROW(212:212))), "")</f>
        <v/>
      </c>
      <c r="C214" s="36" t="str" cm="1">
        <f t="array" ref="C214">IFERROR(INDEX('Paste Here'!A$2:A$2500,SMALL(IF((VALUE('Paste Here'!E$2:E$2500)&gt;=10)*(VALUE('Paste Here'!E$2:E$2500)&lt;=17), ROW('Paste Here'!H$2:H$2500)-ROW('Paste Here'!E$2)+1),ROW(212:212))), "")</f>
        <v/>
      </c>
      <c r="D214" s="37" t="str" cm="1">
        <f t="array" ref="D214">IFERROR(INDEX('Paste Here'!A$2:A$2500,SMALL(IF((VALUE('Paste Here'!E$2:E$2500)&gt;=18), ROW('Paste Here'!H$2:H$2500)-ROW('Paste Here'!E$2)+1),ROW(212:212))), "")</f>
        <v/>
      </c>
      <c r="E214" s="35" t="str" cm="1">
        <f t="array" ref="E214">IFERROR(INDEX('Paste Here'!A$2:A$2500,SMALL(IF((VALUE('Paste Here'!G$2:G$2500)&gt;=5)*(VALUE('Paste Here'!G$2:G$2500)&lt;=9), ROW('Paste Here'!G$2:G$2500)-ROW('Paste Here'!G$2)+1),ROW(212:212))), "")</f>
        <v/>
      </c>
      <c r="F214" s="36" t="str" cm="1">
        <f t="array" ref="F214">IFERROR(INDEX('Paste Here'!A$2:A$2500,SMALL(IF((VALUE('Paste Here'!G$2:G$2500)&gt;=10)*(VALUE('Paste Here'!G$2:G$2500)&lt;=17), ROW('Paste Here'!H$2:H$2500)-ROW('Paste Here'!G$2)+1),ROW(212:212))), "")</f>
        <v/>
      </c>
      <c r="G214" s="99" t="str" cm="1">
        <f t="array" ref="G214">IFERROR(INDEX('Paste Here'!A$2:A$2500,SMALL(IF((VALUE('Paste Here'!G$2:G$2500)&gt;=18), ROW('Paste Here'!H$2:H$2500)-ROW('Paste Here'!G$2)+1),ROW(212:212))), "")</f>
        <v/>
      </c>
      <c r="H214" s="2"/>
      <c r="K214" s="10"/>
      <c r="Q214" s="10"/>
    </row>
    <row r="215" spans="1:17">
      <c r="A215" s="2"/>
      <c r="B215" s="35" t="str" cm="1">
        <f t="array" ref="B215">IFERROR(INDEX('Paste Here'!A$2:A$2500,SMALL(IF((VALUE('Paste Here'!E$2:E$2500)&gt;=5)*(VALUE('Paste Here'!E$2:E$2500)&lt;=9), ROW('Paste Here'!E$2:E$2500)-ROW('Paste Here'!E$2)+1),ROW(213:213))), "")</f>
        <v/>
      </c>
      <c r="C215" s="36" t="str" cm="1">
        <f t="array" ref="C215">IFERROR(INDEX('Paste Here'!A$2:A$2500,SMALL(IF((VALUE('Paste Here'!E$2:E$2500)&gt;=10)*(VALUE('Paste Here'!E$2:E$2500)&lt;=17), ROW('Paste Here'!H$2:H$2500)-ROW('Paste Here'!E$2)+1),ROW(213:213))), "")</f>
        <v/>
      </c>
      <c r="D215" s="37" t="str" cm="1">
        <f t="array" ref="D215">IFERROR(INDEX('Paste Here'!A$2:A$2500,SMALL(IF((VALUE('Paste Here'!E$2:E$2500)&gt;=18), ROW('Paste Here'!H$2:H$2500)-ROW('Paste Here'!E$2)+1),ROW(213:213))), "")</f>
        <v/>
      </c>
      <c r="E215" s="35" t="str" cm="1">
        <f t="array" ref="E215">IFERROR(INDEX('Paste Here'!A$2:A$2500,SMALL(IF((VALUE('Paste Here'!G$2:G$2500)&gt;=5)*(VALUE('Paste Here'!G$2:G$2500)&lt;=9), ROW('Paste Here'!G$2:G$2500)-ROW('Paste Here'!G$2)+1),ROW(213:213))), "")</f>
        <v/>
      </c>
      <c r="F215" s="36" t="str" cm="1">
        <f t="array" ref="F215">IFERROR(INDEX('Paste Here'!A$2:A$2500,SMALL(IF((VALUE('Paste Here'!G$2:G$2500)&gt;=10)*(VALUE('Paste Here'!G$2:G$2500)&lt;=17), ROW('Paste Here'!H$2:H$2500)-ROW('Paste Here'!G$2)+1),ROW(213:213))), "")</f>
        <v/>
      </c>
      <c r="G215" s="99" t="str" cm="1">
        <f t="array" ref="G215">IFERROR(INDEX('Paste Here'!A$2:A$2500,SMALL(IF((VALUE('Paste Here'!G$2:G$2500)&gt;=18), ROW('Paste Here'!H$2:H$2500)-ROW('Paste Here'!G$2)+1),ROW(213:213))), "")</f>
        <v/>
      </c>
      <c r="H215" s="2"/>
      <c r="K215" s="10"/>
      <c r="Q215" s="10"/>
    </row>
    <row r="216" spans="1:17">
      <c r="A216" s="2"/>
      <c r="B216" s="35" t="str" cm="1">
        <f t="array" ref="B216">IFERROR(INDEX('Paste Here'!A$2:A$2500,SMALL(IF((VALUE('Paste Here'!E$2:E$2500)&gt;=5)*(VALUE('Paste Here'!E$2:E$2500)&lt;=9), ROW('Paste Here'!E$2:E$2500)-ROW('Paste Here'!E$2)+1),ROW(214:214))), "")</f>
        <v/>
      </c>
      <c r="C216" s="36" t="str" cm="1">
        <f t="array" ref="C216">IFERROR(INDEX('Paste Here'!A$2:A$2500,SMALL(IF((VALUE('Paste Here'!E$2:E$2500)&gt;=10)*(VALUE('Paste Here'!E$2:E$2500)&lt;=17), ROW('Paste Here'!H$2:H$2500)-ROW('Paste Here'!E$2)+1),ROW(214:214))), "")</f>
        <v/>
      </c>
      <c r="D216" s="37" t="str" cm="1">
        <f t="array" ref="D216">IFERROR(INDEX('Paste Here'!A$2:A$2500,SMALL(IF((VALUE('Paste Here'!E$2:E$2500)&gt;=18), ROW('Paste Here'!H$2:H$2500)-ROW('Paste Here'!E$2)+1),ROW(214:214))), "")</f>
        <v/>
      </c>
      <c r="E216" s="35" t="str" cm="1">
        <f t="array" ref="E216">IFERROR(INDEX('Paste Here'!A$2:A$2500,SMALL(IF((VALUE('Paste Here'!G$2:G$2500)&gt;=5)*(VALUE('Paste Here'!G$2:G$2500)&lt;=9), ROW('Paste Here'!G$2:G$2500)-ROW('Paste Here'!G$2)+1),ROW(214:214))), "")</f>
        <v/>
      </c>
      <c r="F216" s="36" t="str" cm="1">
        <f t="array" ref="F216">IFERROR(INDEX('Paste Here'!A$2:A$2500,SMALL(IF((VALUE('Paste Here'!G$2:G$2500)&gt;=10)*(VALUE('Paste Here'!G$2:G$2500)&lt;=17), ROW('Paste Here'!H$2:H$2500)-ROW('Paste Here'!G$2)+1),ROW(214:214))), "")</f>
        <v/>
      </c>
      <c r="G216" s="99" t="str" cm="1">
        <f t="array" ref="G216">IFERROR(INDEX('Paste Here'!A$2:A$2500,SMALL(IF((VALUE('Paste Here'!G$2:G$2500)&gt;=18), ROW('Paste Here'!H$2:H$2500)-ROW('Paste Here'!G$2)+1),ROW(214:214))), "")</f>
        <v/>
      </c>
      <c r="H216" s="2"/>
      <c r="K216" s="10"/>
      <c r="Q216" s="10"/>
    </row>
    <row r="217" spans="1:17">
      <c r="A217" s="2"/>
      <c r="B217" s="35" t="str" cm="1">
        <f t="array" ref="B217">IFERROR(INDEX('Paste Here'!A$2:A$2500,SMALL(IF((VALUE('Paste Here'!E$2:E$2500)&gt;=5)*(VALUE('Paste Here'!E$2:E$2500)&lt;=9), ROW('Paste Here'!E$2:E$2500)-ROW('Paste Here'!E$2)+1),ROW(215:215))), "")</f>
        <v/>
      </c>
      <c r="C217" s="36" t="str" cm="1">
        <f t="array" ref="C217">IFERROR(INDEX('Paste Here'!A$2:A$2500,SMALL(IF((VALUE('Paste Here'!E$2:E$2500)&gt;=10)*(VALUE('Paste Here'!E$2:E$2500)&lt;=17), ROW('Paste Here'!H$2:H$2500)-ROW('Paste Here'!E$2)+1),ROW(215:215))), "")</f>
        <v/>
      </c>
      <c r="D217" s="37" t="str" cm="1">
        <f t="array" ref="D217">IFERROR(INDEX('Paste Here'!A$2:A$2500,SMALL(IF((VALUE('Paste Here'!E$2:E$2500)&gt;=18), ROW('Paste Here'!H$2:H$2500)-ROW('Paste Here'!E$2)+1),ROW(215:215))), "")</f>
        <v/>
      </c>
      <c r="E217" s="35" t="str" cm="1">
        <f t="array" ref="E217">IFERROR(INDEX('Paste Here'!A$2:A$2500,SMALL(IF((VALUE('Paste Here'!G$2:G$2500)&gt;=5)*(VALUE('Paste Here'!G$2:G$2500)&lt;=9), ROW('Paste Here'!G$2:G$2500)-ROW('Paste Here'!G$2)+1),ROW(215:215))), "")</f>
        <v/>
      </c>
      <c r="F217" s="36" t="str" cm="1">
        <f t="array" ref="F217">IFERROR(INDEX('Paste Here'!A$2:A$2500,SMALL(IF((VALUE('Paste Here'!G$2:G$2500)&gt;=10)*(VALUE('Paste Here'!G$2:G$2500)&lt;=17), ROW('Paste Here'!H$2:H$2500)-ROW('Paste Here'!G$2)+1),ROW(215:215))), "")</f>
        <v/>
      </c>
      <c r="G217" s="99" t="str" cm="1">
        <f t="array" ref="G217">IFERROR(INDEX('Paste Here'!A$2:A$2500,SMALL(IF((VALUE('Paste Here'!G$2:G$2500)&gt;=18), ROW('Paste Here'!H$2:H$2500)-ROW('Paste Here'!G$2)+1),ROW(215:215))), "")</f>
        <v/>
      </c>
      <c r="H217" s="2"/>
      <c r="K217" s="10"/>
      <c r="Q217" s="10"/>
    </row>
    <row r="218" spans="1:17">
      <c r="A218" s="2"/>
      <c r="B218" s="35" t="str" cm="1">
        <f t="array" ref="B218">IFERROR(INDEX('Paste Here'!A$2:A$2500,SMALL(IF((VALUE('Paste Here'!E$2:E$2500)&gt;=5)*(VALUE('Paste Here'!E$2:E$2500)&lt;=9), ROW('Paste Here'!E$2:E$2500)-ROW('Paste Here'!E$2)+1),ROW(216:216))), "")</f>
        <v/>
      </c>
      <c r="C218" s="36" t="str" cm="1">
        <f t="array" ref="C218">IFERROR(INDEX('Paste Here'!A$2:A$2500,SMALL(IF((VALUE('Paste Here'!E$2:E$2500)&gt;=10)*(VALUE('Paste Here'!E$2:E$2500)&lt;=17), ROW('Paste Here'!H$2:H$2500)-ROW('Paste Here'!E$2)+1),ROW(216:216))), "")</f>
        <v/>
      </c>
      <c r="D218" s="37" t="str" cm="1">
        <f t="array" ref="D218">IFERROR(INDEX('Paste Here'!A$2:A$2500,SMALL(IF((VALUE('Paste Here'!E$2:E$2500)&gt;=18), ROW('Paste Here'!H$2:H$2500)-ROW('Paste Here'!E$2)+1),ROW(216:216))), "")</f>
        <v/>
      </c>
      <c r="E218" s="35" t="str" cm="1">
        <f t="array" ref="E218">IFERROR(INDEX('Paste Here'!A$2:A$2500,SMALL(IF((VALUE('Paste Here'!G$2:G$2500)&gt;=5)*(VALUE('Paste Here'!G$2:G$2500)&lt;=9), ROW('Paste Here'!G$2:G$2500)-ROW('Paste Here'!G$2)+1),ROW(216:216))), "")</f>
        <v/>
      </c>
      <c r="F218" s="36" t="str" cm="1">
        <f t="array" ref="F218">IFERROR(INDEX('Paste Here'!A$2:A$2500,SMALL(IF((VALUE('Paste Here'!G$2:G$2500)&gt;=10)*(VALUE('Paste Here'!G$2:G$2500)&lt;=17), ROW('Paste Here'!H$2:H$2500)-ROW('Paste Here'!G$2)+1),ROW(216:216))), "")</f>
        <v/>
      </c>
      <c r="G218" s="99" t="str" cm="1">
        <f t="array" ref="G218">IFERROR(INDEX('Paste Here'!A$2:A$2500,SMALL(IF((VALUE('Paste Here'!G$2:G$2500)&gt;=18), ROW('Paste Here'!H$2:H$2500)-ROW('Paste Here'!G$2)+1),ROW(216:216))), "")</f>
        <v/>
      </c>
      <c r="H218" s="2"/>
      <c r="K218" s="10"/>
      <c r="Q218" s="10"/>
    </row>
    <row r="219" spans="1:17">
      <c r="A219" s="2"/>
      <c r="B219" s="35" t="str" cm="1">
        <f t="array" ref="B219">IFERROR(INDEX('Paste Here'!A$2:A$2500,SMALL(IF((VALUE('Paste Here'!E$2:E$2500)&gt;=5)*(VALUE('Paste Here'!E$2:E$2500)&lt;=9), ROW('Paste Here'!E$2:E$2500)-ROW('Paste Here'!E$2)+1),ROW(217:217))), "")</f>
        <v/>
      </c>
      <c r="C219" s="36" t="str" cm="1">
        <f t="array" ref="C219">IFERROR(INDEX('Paste Here'!A$2:A$2500,SMALL(IF((VALUE('Paste Here'!E$2:E$2500)&gt;=10)*(VALUE('Paste Here'!E$2:E$2500)&lt;=17), ROW('Paste Here'!H$2:H$2500)-ROW('Paste Here'!E$2)+1),ROW(217:217))), "")</f>
        <v/>
      </c>
      <c r="D219" s="37" t="str" cm="1">
        <f t="array" ref="D219">IFERROR(INDEX('Paste Here'!A$2:A$2500,SMALL(IF((VALUE('Paste Here'!E$2:E$2500)&gt;=18), ROW('Paste Here'!H$2:H$2500)-ROW('Paste Here'!E$2)+1),ROW(217:217))), "")</f>
        <v/>
      </c>
      <c r="E219" s="35" t="str" cm="1">
        <f t="array" ref="E219">IFERROR(INDEX('Paste Here'!A$2:A$2500,SMALL(IF((VALUE('Paste Here'!G$2:G$2500)&gt;=5)*(VALUE('Paste Here'!G$2:G$2500)&lt;=9), ROW('Paste Here'!G$2:G$2500)-ROW('Paste Here'!G$2)+1),ROW(217:217))), "")</f>
        <v/>
      </c>
      <c r="F219" s="36" t="str" cm="1">
        <f t="array" ref="F219">IFERROR(INDEX('Paste Here'!A$2:A$2500,SMALL(IF((VALUE('Paste Here'!G$2:G$2500)&gt;=10)*(VALUE('Paste Here'!G$2:G$2500)&lt;=17), ROW('Paste Here'!H$2:H$2500)-ROW('Paste Here'!G$2)+1),ROW(217:217))), "")</f>
        <v/>
      </c>
      <c r="G219" s="99" t="str" cm="1">
        <f t="array" ref="G219">IFERROR(INDEX('Paste Here'!A$2:A$2500,SMALL(IF((VALUE('Paste Here'!G$2:G$2500)&gt;=18), ROW('Paste Here'!H$2:H$2500)-ROW('Paste Here'!G$2)+1),ROW(217:217))), "")</f>
        <v/>
      </c>
      <c r="H219" s="2"/>
      <c r="K219" s="10"/>
      <c r="Q219" s="10"/>
    </row>
    <row r="220" spans="1:17">
      <c r="A220" s="2"/>
      <c r="B220" s="35" t="str" cm="1">
        <f t="array" ref="B220">IFERROR(INDEX('Paste Here'!A$2:A$2500,SMALL(IF((VALUE('Paste Here'!E$2:E$2500)&gt;=5)*(VALUE('Paste Here'!E$2:E$2500)&lt;=9), ROW('Paste Here'!E$2:E$2500)-ROW('Paste Here'!E$2)+1),ROW(218:218))), "")</f>
        <v/>
      </c>
      <c r="C220" s="36" t="str" cm="1">
        <f t="array" ref="C220">IFERROR(INDEX('Paste Here'!A$2:A$2500,SMALL(IF((VALUE('Paste Here'!E$2:E$2500)&gt;=10)*(VALUE('Paste Here'!E$2:E$2500)&lt;=17), ROW('Paste Here'!H$2:H$2500)-ROW('Paste Here'!E$2)+1),ROW(218:218))), "")</f>
        <v/>
      </c>
      <c r="D220" s="37" t="str" cm="1">
        <f t="array" ref="D220">IFERROR(INDEX('Paste Here'!A$2:A$2500,SMALL(IF((VALUE('Paste Here'!E$2:E$2500)&gt;=18), ROW('Paste Here'!H$2:H$2500)-ROW('Paste Here'!E$2)+1),ROW(218:218))), "")</f>
        <v/>
      </c>
      <c r="E220" s="35" t="str" cm="1">
        <f t="array" ref="E220">IFERROR(INDEX('Paste Here'!A$2:A$2500,SMALL(IF((VALUE('Paste Here'!G$2:G$2500)&gt;=5)*(VALUE('Paste Here'!G$2:G$2500)&lt;=9), ROW('Paste Here'!G$2:G$2500)-ROW('Paste Here'!G$2)+1),ROW(218:218))), "")</f>
        <v/>
      </c>
      <c r="F220" s="36" t="str" cm="1">
        <f t="array" ref="F220">IFERROR(INDEX('Paste Here'!A$2:A$2500,SMALL(IF((VALUE('Paste Here'!G$2:G$2500)&gt;=10)*(VALUE('Paste Here'!G$2:G$2500)&lt;=17), ROW('Paste Here'!H$2:H$2500)-ROW('Paste Here'!G$2)+1),ROW(218:218))), "")</f>
        <v/>
      </c>
      <c r="G220" s="99" t="str" cm="1">
        <f t="array" ref="G220">IFERROR(INDEX('Paste Here'!A$2:A$2500,SMALL(IF((VALUE('Paste Here'!G$2:G$2500)&gt;=18), ROW('Paste Here'!H$2:H$2500)-ROW('Paste Here'!G$2)+1),ROW(218:218))), "")</f>
        <v/>
      </c>
      <c r="H220" s="2"/>
      <c r="K220" s="10"/>
      <c r="Q220" s="10"/>
    </row>
    <row r="221" spans="1:17">
      <c r="A221" s="2"/>
      <c r="B221" s="35" t="str" cm="1">
        <f t="array" ref="B221">IFERROR(INDEX('Paste Here'!A$2:A$2500,SMALL(IF((VALUE('Paste Here'!E$2:E$2500)&gt;=5)*(VALUE('Paste Here'!E$2:E$2500)&lt;=9), ROW('Paste Here'!E$2:E$2500)-ROW('Paste Here'!E$2)+1),ROW(219:219))), "")</f>
        <v/>
      </c>
      <c r="C221" s="36" t="str" cm="1">
        <f t="array" ref="C221">IFERROR(INDEX('Paste Here'!A$2:A$2500,SMALL(IF((VALUE('Paste Here'!E$2:E$2500)&gt;=10)*(VALUE('Paste Here'!E$2:E$2500)&lt;=17), ROW('Paste Here'!H$2:H$2500)-ROW('Paste Here'!E$2)+1),ROW(219:219))), "")</f>
        <v/>
      </c>
      <c r="D221" s="37" t="str" cm="1">
        <f t="array" ref="D221">IFERROR(INDEX('Paste Here'!A$2:A$2500,SMALL(IF((VALUE('Paste Here'!E$2:E$2500)&gt;=18), ROW('Paste Here'!H$2:H$2500)-ROW('Paste Here'!E$2)+1),ROW(219:219))), "")</f>
        <v/>
      </c>
      <c r="E221" s="35" t="str" cm="1">
        <f t="array" ref="E221">IFERROR(INDEX('Paste Here'!A$2:A$2500,SMALL(IF((VALUE('Paste Here'!G$2:G$2500)&gt;=5)*(VALUE('Paste Here'!G$2:G$2500)&lt;=9), ROW('Paste Here'!G$2:G$2500)-ROW('Paste Here'!G$2)+1),ROW(219:219))), "")</f>
        <v/>
      </c>
      <c r="F221" s="36" t="str" cm="1">
        <f t="array" ref="F221">IFERROR(INDEX('Paste Here'!A$2:A$2500,SMALL(IF((VALUE('Paste Here'!G$2:G$2500)&gt;=10)*(VALUE('Paste Here'!G$2:G$2500)&lt;=17), ROW('Paste Here'!H$2:H$2500)-ROW('Paste Here'!G$2)+1),ROW(219:219))), "")</f>
        <v/>
      </c>
      <c r="G221" s="99" t="str" cm="1">
        <f t="array" ref="G221">IFERROR(INDEX('Paste Here'!A$2:A$2500,SMALL(IF((VALUE('Paste Here'!G$2:G$2500)&gt;=18), ROW('Paste Here'!H$2:H$2500)-ROW('Paste Here'!G$2)+1),ROW(219:219))), "")</f>
        <v/>
      </c>
      <c r="H221" s="2"/>
      <c r="K221" s="10"/>
      <c r="Q221" s="10"/>
    </row>
    <row r="222" spans="1:17">
      <c r="A222" s="2"/>
      <c r="B222" s="35" t="str" cm="1">
        <f t="array" ref="B222">IFERROR(INDEX('Paste Here'!A$2:A$2500,SMALL(IF((VALUE('Paste Here'!E$2:E$2500)&gt;=5)*(VALUE('Paste Here'!E$2:E$2500)&lt;=9), ROW('Paste Here'!E$2:E$2500)-ROW('Paste Here'!E$2)+1),ROW(220:220))), "")</f>
        <v/>
      </c>
      <c r="C222" s="36" t="str" cm="1">
        <f t="array" ref="C222">IFERROR(INDEX('Paste Here'!A$2:A$2500,SMALL(IF((VALUE('Paste Here'!E$2:E$2500)&gt;=10)*(VALUE('Paste Here'!E$2:E$2500)&lt;=17), ROW('Paste Here'!H$2:H$2500)-ROW('Paste Here'!E$2)+1),ROW(220:220))), "")</f>
        <v/>
      </c>
      <c r="D222" s="37" t="str" cm="1">
        <f t="array" ref="D222">IFERROR(INDEX('Paste Here'!A$2:A$2500,SMALL(IF((VALUE('Paste Here'!E$2:E$2500)&gt;=18), ROW('Paste Here'!H$2:H$2500)-ROW('Paste Here'!E$2)+1),ROW(220:220))), "")</f>
        <v/>
      </c>
      <c r="E222" s="35" t="str" cm="1">
        <f t="array" ref="E222">IFERROR(INDEX('Paste Here'!A$2:A$2500,SMALL(IF((VALUE('Paste Here'!G$2:G$2500)&gt;=5)*(VALUE('Paste Here'!G$2:G$2500)&lt;=9), ROW('Paste Here'!G$2:G$2500)-ROW('Paste Here'!G$2)+1),ROW(220:220))), "")</f>
        <v/>
      </c>
      <c r="F222" s="36" t="str" cm="1">
        <f t="array" ref="F222">IFERROR(INDEX('Paste Here'!A$2:A$2500,SMALL(IF((VALUE('Paste Here'!G$2:G$2500)&gt;=10)*(VALUE('Paste Here'!G$2:G$2500)&lt;=17), ROW('Paste Here'!H$2:H$2500)-ROW('Paste Here'!G$2)+1),ROW(220:220))), "")</f>
        <v/>
      </c>
      <c r="G222" s="99" t="str" cm="1">
        <f t="array" ref="G222">IFERROR(INDEX('Paste Here'!A$2:A$2500,SMALL(IF((VALUE('Paste Here'!G$2:G$2500)&gt;=18), ROW('Paste Here'!H$2:H$2500)-ROW('Paste Here'!G$2)+1),ROW(220:220))), "")</f>
        <v/>
      </c>
      <c r="H222" s="2"/>
      <c r="K222" s="10"/>
      <c r="Q222" s="10"/>
    </row>
    <row r="223" spans="1:17">
      <c r="A223" s="2"/>
      <c r="B223" s="35" t="str" cm="1">
        <f t="array" ref="B223">IFERROR(INDEX('Paste Here'!A$2:A$2500,SMALL(IF((VALUE('Paste Here'!E$2:E$2500)&gt;=5)*(VALUE('Paste Here'!E$2:E$2500)&lt;=9), ROW('Paste Here'!E$2:E$2500)-ROW('Paste Here'!E$2)+1),ROW(221:221))), "")</f>
        <v/>
      </c>
      <c r="C223" s="36" t="str" cm="1">
        <f t="array" ref="C223">IFERROR(INDEX('Paste Here'!A$2:A$2500,SMALL(IF((VALUE('Paste Here'!E$2:E$2500)&gt;=10)*(VALUE('Paste Here'!E$2:E$2500)&lt;=17), ROW('Paste Here'!H$2:H$2500)-ROW('Paste Here'!E$2)+1),ROW(221:221))), "")</f>
        <v/>
      </c>
      <c r="D223" s="37" t="str" cm="1">
        <f t="array" ref="D223">IFERROR(INDEX('Paste Here'!A$2:A$2500,SMALL(IF((VALUE('Paste Here'!E$2:E$2500)&gt;=18), ROW('Paste Here'!H$2:H$2500)-ROW('Paste Here'!E$2)+1),ROW(221:221))), "")</f>
        <v/>
      </c>
      <c r="E223" s="35" t="str" cm="1">
        <f t="array" ref="E223">IFERROR(INDEX('Paste Here'!A$2:A$2500,SMALL(IF((VALUE('Paste Here'!G$2:G$2500)&gt;=5)*(VALUE('Paste Here'!G$2:G$2500)&lt;=9), ROW('Paste Here'!G$2:G$2500)-ROW('Paste Here'!G$2)+1),ROW(221:221))), "")</f>
        <v/>
      </c>
      <c r="F223" s="36" t="str" cm="1">
        <f t="array" ref="F223">IFERROR(INDEX('Paste Here'!A$2:A$2500,SMALL(IF((VALUE('Paste Here'!G$2:G$2500)&gt;=10)*(VALUE('Paste Here'!G$2:G$2500)&lt;=17), ROW('Paste Here'!H$2:H$2500)-ROW('Paste Here'!G$2)+1),ROW(221:221))), "")</f>
        <v/>
      </c>
      <c r="G223" s="99" t="str" cm="1">
        <f t="array" ref="G223">IFERROR(INDEX('Paste Here'!A$2:A$2500,SMALL(IF((VALUE('Paste Here'!G$2:G$2500)&gt;=18), ROW('Paste Here'!H$2:H$2500)-ROW('Paste Here'!G$2)+1),ROW(221:221))), "")</f>
        <v/>
      </c>
      <c r="H223" s="2"/>
      <c r="K223" s="10"/>
      <c r="Q223" s="10"/>
    </row>
    <row r="224" spans="1:17">
      <c r="A224" s="2"/>
      <c r="B224" s="35" t="str" cm="1">
        <f t="array" ref="B224">IFERROR(INDEX('Paste Here'!A$2:A$2500,SMALL(IF((VALUE('Paste Here'!E$2:E$2500)&gt;=5)*(VALUE('Paste Here'!E$2:E$2500)&lt;=9), ROW('Paste Here'!E$2:E$2500)-ROW('Paste Here'!E$2)+1),ROW(222:222))), "")</f>
        <v/>
      </c>
      <c r="C224" s="36" t="str" cm="1">
        <f t="array" ref="C224">IFERROR(INDEX('Paste Here'!A$2:A$2500,SMALL(IF((VALUE('Paste Here'!E$2:E$2500)&gt;=10)*(VALUE('Paste Here'!E$2:E$2500)&lt;=17), ROW('Paste Here'!H$2:H$2500)-ROW('Paste Here'!E$2)+1),ROW(222:222))), "")</f>
        <v/>
      </c>
      <c r="D224" s="37" t="str" cm="1">
        <f t="array" ref="D224">IFERROR(INDEX('Paste Here'!A$2:A$2500,SMALL(IF((VALUE('Paste Here'!E$2:E$2500)&gt;=18), ROW('Paste Here'!H$2:H$2500)-ROW('Paste Here'!E$2)+1),ROW(222:222))), "")</f>
        <v/>
      </c>
      <c r="E224" s="35" t="str" cm="1">
        <f t="array" ref="E224">IFERROR(INDEX('Paste Here'!A$2:A$2500,SMALL(IF((VALUE('Paste Here'!G$2:G$2500)&gt;=5)*(VALUE('Paste Here'!G$2:G$2500)&lt;=9), ROW('Paste Here'!G$2:G$2500)-ROW('Paste Here'!G$2)+1),ROW(222:222))), "")</f>
        <v/>
      </c>
      <c r="F224" s="36" t="str" cm="1">
        <f t="array" ref="F224">IFERROR(INDEX('Paste Here'!A$2:A$2500,SMALL(IF((VALUE('Paste Here'!G$2:G$2500)&gt;=10)*(VALUE('Paste Here'!G$2:G$2500)&lt;=17), ROW('Paste Here'!H$2:H$2500)-ROW('Paste Here'!G$2)+1),ROW(222:222))), "")</f>
        <v/>
      </c>
      <c r="G224" s="99" t="str" cm="1">
        <f t="array" ref="G224">IFERROR(INDEX('Paste Here'!A$2:A$2500,SMALL(IF((VALUE('Paste Here'!G$2:G$2500)&gt;=18), ROW('Paste Here'!H$2:H$2500)-ROW('Paste Here'!G$2)+1),ROW(222:222))), "")</f>
        <v/>
      </c>
      <c r="H224" s="2"/>
      <c r="K224" s="10"/>
      <c r="Q224" s="10"/>
    </row>
    <row r="225" spans="1:17">
      <c r="A225" s="2"/>
      <c r="B225" s="35" t="str" cm="1">
        <f t="array" ref="B225">IFERROR(INDEX('Paste Here'!A$2:A$2500,SMALL(IF((VALUE('Paste Here'!E$2:E$2500)&gt;=5)*(VALUE('Paste Here'!E$2:E$2500)&lt;=9), ROW('Paste Here'!E$2:E$2500)-ROW('Paste Here'!E$2)+1),ROW(223:223))), "")</f>
        <v/>
      </c>
      <c r="C225" s="36" t="str" cm="1">
        <f t="array" ref="C225">IFERROR(INDEX('Paste Here'!A$2:A$2500,SMALL(IF((VALUE('Paste Here'!E$2:E$2500)&gt;=10)*(VALUE('Paste Here'!E$2:E$2500)&lt;=17), ROW('Paste Here'!H$2:H$2500)-ROW('Paste Here'!E$2)+1),ROW(223:223))), "")</f>
        <v/>
      </c>
      <c r="D225" s="37" t="str" cm="1">
        <f t="array" ref="D225">IFERROR(INDEX('Paste Here'!A$2:A$2500,SMALL(IF((VALUE('Paste Here'!E$2:E$2500)&gt;=18), ROW('Paste Here'!H$2:H$2500)-ROW('Paste Here'!E$2)+1),ROW(223:223))), "")</f>
        <v/>
      </c>
      <c r="E225" s="35" t="str" cm="1">
        <f t="array" ref="E225">IFERROR(INDEX('Paste Here'!A$2:A$2500,SMALL(IF((VALUE('Paste Here'!G$2:G$2500)&gt;=5)*(VALUE('Paste Here'!G$2:G$2500)&lt;=9), ROW('Paste Here'!G$2:G$2500)-ROW('Paste Here'!G$2)+1),ROW(223:223))), "")</f>
        <v/>
      </c>
      <c r="F225" s="36" t="str" cm="1">
        <f t="array" ref="F225">IFERROR(INDEX('Paste Here'!A$2:A$2500,SMALL(IF((VALUE('Paste Here'!G$2:G$2500)&gt;=10)*(VALUE('Paste Here'!G$2:G$2500)&lt;=17), ROW('Paste Here'!H$2:H$2500)-ROW('Paste Here'!G$2)+1),ROW(223:223))), "")</f>
        <v/>
      </c>
      <c r="G225" s="99" t="str" cm="1">
        <f t="array" ref="G225">IFERROR(INDEX('Paste Here'!A$2:A$2500,SMALL(IF((VALUE('Paste Here'!G$2:G$2500)&gt;=18), ROW('Paste Here'!H$2:H$2500)-ROW('Paste Here'!G$2)+1),ROW(223:223))), "")</f>
        <v/>
      </c>
      <c r="H225" s="2"/>
      <c r="K225" s="10"/>
      <c r="Q225" s="10"/>
    </row>
    <row r="226" spans="1:17">
      <c r="A226" s="2"/>
      <c r="B226" s="35" t="str" cm="1">
        <f t="array" ref="B226">IFERROR(INDEX('Paste Here'!A$2:A$2500,SMALL(IF((VALUE('Paste Here'!E$2:E$2500)&gt;=5)*(VALUE('Paste Here'!E$2:E$2500)&lt;=9), ROW('Paste Here'!E$2:E$2500)-ROW('Paste Here'!E$2)+1),ROW(224:224))), "")</f>
        <v/>
      </c>
      <c r="C226" s="36" t="str" cm="1">
        <f t="array" ref="C226">IFERROR(INDEX('Paste Here'!A$2:A$2500,SMALL(IF((VALUE('Paste Here'!E$2:E$2500)&gt;=10)*(VALUE('Paste Here'!E$2:E$2500)&lt;=17), ROW('Paste Here'!H$2:H$2500)-ROW('Paste Here'!E$2)+1),ROW(224:224))), "")</f>
        <v/>
      </c>
      <c r="D226" s="37" t="str" cm="1">
        <f t="array" ref="D226">IFERROR(INDEX('Paste Here'!A$2:A$2500,SMALL(IF((VALUE('Paste Here'!E$2:E$2500)&gt;=18), ROW('Paste Here'!H$2:H$2500)-ROW('Paste Here'!E$2)+1),ROW(224:224))), "")</f>
        <v/>
      </c>
      <c r="E226" s="35" t="str" cm="1">
        <f t="array" ref="E226">IFERROR(INDEX('Paste Here'!A$2:A$2500,SMALL(IF((VALUE('Paste Here'!G$2:G$2500)&gt;=5)*(VALUE('Paste Here'!G$2:G$2500)&lt;=9), ROW('Paste Here'!G$2:G$2500)-ROW('Paste Here'!G$2)+1),ROW(224:224))), "")</f>
        <v/>
      </c>
      <c r="F226" s="36" t="str" cm="1">
        <f t="array" ref="F226">IFERROR(INDEX('Paste Here'!A$2:A$2500,SMALL(IF((VALUE('Paste Here'!G$2:G$2500)&gt;=10)*(VALUE('Paste Here'!G$2:G$2500)&lt;=17), ROW('Paste Here'!H$2:H$2500)-ROW('Paste Here'!G$2)+1),ROW(224:224))), "")</f>
        <v/>
      </c>
      <c r="G226" s="99" t="str" cm="1">
        <f t="array" ref="G226">IFERROR(INDEX('Paste Here'!A$2:A$2500,SMALL(IF((VALUE('Paste Here'!G$2:G$2500)&gt;=18), ROW('Paste Here'!H$2:H$2500)-ROW('Paste Here'!G$2)+1),ROW(224:224))), "")</f>
        <v/>
      </c>
      <c r="H226" s="2"/>
      <c r="K226" s="10"/>
      <c r="Q226" s="10"/>
    </row>
    <row r="227" spans="1:17">
      <c r="A227" s="2"/>
      <c r="B227" s="35" t="str" cm="1">
        <f t="array" ref="B227">IFERROR(INDEX('Paste Here'!A$2:A$2500,SMALL(IF((VALUE('Paste Here'!E$2:E$2500)&gt;=5)*(VALUE('Paste Here'!E$2:E$2500)&lt;=9), ROW('Paste Here'!E$2:E$2500)-ROW('Paste Here'!E$2)+1),ROW(225:225))), "")</f>
        <v/>
      </c>
      <c r="C227" s="36" t="str" cm="1">
        <f t="array" ref="C227">IFERROR(INDEX('Paste Here'!A$2:A$2500,SMALL(IF((VALUE('Paste Here'!E$2:E$2500)&gt;=10)*(VALUE('Paste Here'!E$2:E$2500)&lt;=17), ROW('Paste Here'!H$2:H$2500)-ROW('Paste Here'!E$2)+1),ROW(225:225))), "")</f>
        <v/>
      </c>
      <c r="D227" s="37" t="str" cm="1">
        <f t="array" ref="D227">IFERROR(INDEX('Paste Here'!A$2:A$2500,SMALL(IF((VALUE('Paste Here'!E$2:E$2500)&gt;=18), ROW('Paste Here'!H$2:H$2500)-ROW('Paste Here'!E$2)+1),ROW(225:225))), "")</f>
        <v/>
      </c>
      <c r="E227" s="35" t="str" cm="1">
        <f t="array" ref="E227">IFERROR(INDEX('Paste Here'!A$2:A$2500,SMALL(IF((VALUE('Paste Here'!G$2:G$2500)&gt;=5)*(VALUE('Paste Here'!G$2:G$2500)&lt;=9), ROW('Paste Here'!G$2:G$2500)-ROW('Paste Here'!G$2)+1),ROW(225:225))), "")</f>
        <v/>
      </c>
      <c r="F227" s="36" t="str" cm="1">
        <f t="array" ref="F227">IFERROR(INDEX('Paste Here'!A$2:A$2500,SMALL(IF((VALUE('Paste Here'!G$2:G$2500)&gt;=10)*(VALUE('Paste Here'!G$2:G$2500)&lt;=17), ROW('Paste Here'!H$2:H$2500)-ROW('Paste Here'!G$2)+1),ROW(225:225))), "")</f>
        <v/>
      </c>
      <c r="G227" s="99" t="str" cm="1">
        <f t="array" ref="G227">IFERROR(INDEX('Paste Here'!A$2:A$2500,SMALL(IF((VALUE('Paste Here'!G$2:G$2500)&gt;=18), ROW('Paste Here'!H$2:H$2500)-ROW('Paste Here'!G$2)+1),ROW(225:225))), "")</f>
        <v/>
      </c>
      <c r="H227" s="2"/>
      <c r="K227" s="10"/>
      <c r="Q227" s="10"/>
    </row>
    <row r="228" spans="1:17">
      <c r="A228" s="2"/>
      <c r="B228" s="35" t="str" cm="1">
        <f t="array" ref="B228">IFERROR(INDEX('Paste Here'!A$2:A$2500,SMALL(IF((VALUE('Paste Here'!E$2:E$2500)&gt;=5)*(VALUE('Paste Here'!E$2:E$2500)&lt;=9), ROW('Paste Here'!E$2:E$2500)-ROW('Paste Here'!E$2)+1),ROW(226:226))), "")</f>
        <v/>
      </c>
      <c r="C228" s="36" t="str" cm="1">
        <f t="array" ref="C228">IFERROR(INDEX('Paste Here'!A$2:A$2500,SMALL(IF((VALUE('Paste Here'!E$2:E$2500)&gt;=10)*(VALUE('Paste Here'!E$2:E$2500)&lt;=17), ROW('Paste Here'!H$2:H$2500)-ROW('Paste Here'!E$2)+1),ROW(226:226))), "")</f>
        <v/>
      </c>
      <c r="D228" s="37" t="str" cm="1">
        <f t="array" ref="D228">IFERROR(INDEX('Paste Here'!A$2:A$2500,SMALL(IF((VALUE('Paste Here'!E$2:E$2500)&gt;=18), ROW('Paste Here'!H$2:H$2500)-ROW('Paste Here'!E$2)+1),ROW(226:226))), "")</f>
        <v/>
      </c>
      <c r="E228" s="35" t="str" cm="1">
        <f t="array" ref="E228">IFERROR(INDEX('Paste Here'!A$2:A$2500,SMALL(IF((VALUE('Paste Here'!G$2:G$2500)&gt;=5)*(VALUE('Paste Here'!G$2:G$2500)&lt;=9), ROW('Paste Here'!G$2:G$2500)-ROW('Paste Here'!G$2)+1),ROW(226:226))), "")</f>
        <v/>
      </c>
      <c r="F228" s="36" t="str" cm="1">
        <f t="array" ref="F228">IFERROR(INDEX('Paste Here'!A$2:A$2500,SMALL(IF((VALUE('Paste Here'!G$2:G$2500)&gt;=10)*(VALUE('Paste Here'!G$2:G$2500)&lt;=17), ROW('Paste Here'!H$2:H$2500)-ROW('Paste Here'!G$2)+1),ROW(226:226))), "")</f>
        <v/>
      </c>
      <c r="G228" s="99" t="str" cm="1">
        <f t="array" ref="G228">IFERROR(INDEX('Paste Here'!A$2:A$2500,SMALL(IF((VALUE('Paste Here'!G$2:G$2500)&gt;=18), ROW('Paste Here'!H$2:H$2500)-ROW('Paste Here'!G$2)+1),ROW(226:226))), "")</f>
        <v/>
      </c>
      <c r="H228" s="2"/>
      <c r="K228" s="10"/>
      <c r="Q228" s="10"/>
    </row>
    <row r="229" spans="1:17">
      <c r="A229" s="2"/>
      <c r="B229" s="35" t="str" cm="1">
        <f t="array" ref="B229">IFERROR(INDEX('Paste Here'!A$2:A$2500,SMALL(IF((VALUE('Paste Here'!E$2:E$2500)&gt;=5)*(VALUE('Paste Here'!E$2:E$2500)&lt;=9), ROW('Paste Here'!E$2:E$2500)-ROW('Paste Here'!E$2)+1),ROW(227:227))), "")</f>
        <v/>
      </c>
      <c r="C229" s="36" t="str" cm="1">
        <f t="array" ref="C229">IFERROR(INDEX('Paste Here'!A$2:A$2500,SMALL(IF((VALUE('Paste Here'!E$2:E$2500)&gt;=10)*(VALUE('Paste Here'!E$2:E$2500)&lt;=17), ROW('Paste Here'!H$2:H$2500)-ROW('Paste Here'!E$2)+1),ROW(227:227))), "")</f>
        <v/>
      </c>
      <c r="D229" s="37" t="str" cm="1">
        <f t="array" ref="D229">IFERROR(INDEX('Paste Here'!A$2:A$2500,SMALL(IF((VALUE('Paste Here'!E$2:E$2500)&gt;=18), ROW('Paste Here'!H$2:H$2500)-ROW('Paste Here'!E$2)+1),ROW(227:227))), "")</f>
        <v/>
      </c>
      <c r="E229" s="35" t="str" cm="1">
        <f t="array" ref="E229">IFERROR(INDEX('Paste Here'!A$2:A$2500,SMALL(IF((VALUE('Paste Here'!G$2:G$2500)&gt;=5)*(VALUE('Paste Here'!G$2:G$2500)&lt;=9), ROW('Paste Here'!G$2:G$2500)-ROW('Paste Here'!G$2)+1),ROW(227:227))), "")</f>
        <v/>
      </c>
      <c r="F229" s="36" t="str" cm="1">
        <f t="array" ref="F229">IFERROR(INDEX('Paste Here'!A$2:A$2500,SMALL(IF((VALUE('Paste Here'!G$2:G$2500)&gt;=10)*(VALUE('Paste Here'!G$2:G$2500)&lt;=17), ROW('Paste Here'!H$2:H$2500)-ROW('Paste Here'!G$2)+1),ROW(227:227))), "")</f>
        <v/>
      </c>
      <c r="G229" s="99" t="str" cm="1">
        <f t="array" ref="G229">IFERROR(INDEX('Paste Here'!A$2:A$2500,SMALL(IF((VALUE('Paste Here'!G$2:G$2500)&gt;=18), ROW('Paste Here'!H$2:H$2500)-ROW('Paste Here'!G$2)+1),ROW(227:227))), "")</f>
        <v/>
      </c>
      <c r="H229" s="2"/>
      <c r="K229" s="10"/>
      <c r="Q229" s="10"/>
    </row>
    <row r="230" spans="1:17">
      <c r="A230" s="2"/>
      <c r="B230" s="35" t="str" cm="1">
        <f t="array" ref="B230">IFERROR(INDEX('Paste Here'!A$2:A$2500,SMALL(IF((VALUE('Paste Here'!E$2:E$2500)&gt;=5)*(VALUE('Paste Here'!E$2:E$2500)&lt;=9), ROW('Paste Here'!E$2:E$2500)-ROW('Paste Here'!E$2)+1),ROW(228:228))), "")</f>
        <v/>
      </c>
      <c r="C230" s="36" t="str" cm="1">
        <f t="array" ref="C230">IFERROR(INDEX('Paste Here'!A$2:A$2500,SMALL(IF((VALUE('Paste Here'!E$2:E$2500)&gt;=10)*(VALUE('Paste Here'!E$2:E$2500)&lt;=17), ROW('Paste Here'!H$2:H$2500)-ROW('Paste Here'!E$2)+1),ROW(228:228))), "")</f>
        <v/>
      </c>
      <c r="D230" s="37" t="str" cm="1">
        <f t="array" ref="D230">IFERROR(INDEX('Paste Here'!A$2:A$2500,SMALL(IF((VALUE('Paste Here'!E$2:E$2500)&gt;=18), ROW('Paste Here'!H$2:H$2500)-ROW('Paste Here'!E$2)+1),ROW(228:228))), "")</f>
        <v/>
      </c>
      <c r="E230" s="35" t="str" cm="1">
        <f t="array" ref="E230">IFERROR(INDEX('Paste Here'!A$2:A$2500,SMALL(IF((VALUE('Paste Here'!G$2:G$2500)&gt;=5)*(VALUE('Paste Here'!G$2:G$2500)&lt;=9), ROW('Paste Here'!G$2:G$2500)-ROW('Paste Here'!G$2)+1),ROW(228:228))), "")</f>
        <v/>
      </c>
      <c r="F230" s="36" t="str" cm="1">
        <f t="array" ref="F230">IFERROR(INDEX('Paste Here'!A$2:A$2500,SMALL(IF((VALUE('Paste Here'!G$2:G$2500)&gt;=10)*(VALUE('Paste Here'!G$2:G$2500)&lt;=17), ROW('Paste Here'!H$2:H$2500)-ROW('Paste Here'!G$2)+1),ROW(228:228))), "")</f>
        <v/>
      </c>
      <c r="G230" s="99" t="str" cm="1">
        <f t="array" ref="G230">IFERROR(INDEX('Paste Here'!A$2:A$2500,SMALL(IF((VALUE('Paste Here'!G$2:G$2500)&gt;=18), ROW('Paste Here'!H$2:H$2500)-ROW('Paste Here'!G$2)+1),ROW(228:228))), "")</f>
        <v/>
      </c>
      <c r="H230" s="2"/>
      <c r="K230" s="10"/>
      <c r="Q230" s="10"/>
    </row>
    <row r="231" spans="1:17">
      <c r="A231" s="2"/>
      <c r="B231" s="35" t="str" cm="1">
        <f t="array" ref="B231">IFERROR(INDEX('Paste Here'!A$2:A$2500,SMALL(IF((VALUE('Paste Here'!E$2:E$2500)&gt;=5)*(VALUE('Paste Here'!E$2:E$2500)&lt;=9), ROW('Paste Here'!E$2:E$2500)-ROW('Paste Here'!E$2)+1),ROW(229:229))), "")</f>
        <v/>
      </c>
      <c r="C231" s="36" t="str" cm="1">
        <f t="array" ref="C231">IFERROR(INDEX('Paste Here'!A$2:A$2500,SMALL(IF((VALUE('Paste Here'!E$2:E$2500)&gt;=10)*(VALUE('Paste Here'!E$2:E$2500)&lt;=17), ROW('Paste Here'!H$2:H$2500)-ROW('Paste Here'!E$2)+1),ROW(229:229))), "")</f>
        <v/>
      </c>
      <c r="D231" s="37" t="str" cm="1">
        <f t="array" ref="D231">IFERROR(INDEX('Paste Here'!A$2:A$2500,SMALL(IF((VALUE('Paste Here'!E$2:E$2500)&gt;=18), ROW('Paste Here'!H$2:H$2500)-ROW('Paste Here'!E$2)+1),ROW(229:229))), "")</f>
        <v/>
      </c>
      <c r="E231" s="35" t="str" cm="1">
        <f t="array" ref="E231">IFERROR(INDEX('Paste Here'!A$2:A$2500,SMALL(IF((VALUE('Paste Here'!G$2:G$2500)&gt;=5)*(VALUE('Paste Here'!G$2:G$2500)&lt;=9), ROW('Paste Here'!G$2:G$2500)-ROW('Paste Here'!G$2)+1),ROW(229:229))), "")</f>
        <v/>
      </c>
      <c r="F231" s="36" t="str" cm="1">
        <f t="array" ref="F231">IFERROR(INDEX('Paste Here'!A$2:A$2500,SMALL(IF((VALUE('Paste Here'!G$2:G$2500)&gt;=10)*(VALUE('Paste Here'!G$2:G$2500)&lt;=17), ROW('Paste Here'!H$2:H$2500)-ROW('Paste Here'!G$2)+1),ROW(229:229))), "")</f>
        <v/>
      </c>
      <c r="G231" s="99" t="str" cm="1">
        <f t="array" ref="G231">IFERROR(INDEX('Paste Here'!A$2:A$2500,SMALL(IF((VALUE('Paste Here'!G$2:G$2500)&gt;=18), ROW('Paste Here'!H$2:H$2500)-ROW('Paste Here'!G$2)+1),ROW(229:229))), "")</f>
        <v/>
      </c>
      <c r="H231" s="2"/>
      <c r="K231" s="10"/>
      <c r="Q231" s="10"/>
    </row>
    <row r="232" spans="1:17">
      <c r="A232" s="2"/>
      <c r="B232" s="35" t="str" cm="1">
        <f t="array" ref="B232">IFERROR(INDEX('Paste Here'!A$2:A$2500,SMALL(IF((VALUE('Paste Here'!E$2:E$2500)&gt;=5)*(VALUE('Paste Here'!E$2:E$2500)&lt;=9), ROW('Paste Here'!E$2:E$2500)-ROW('Paste Here'!E$2)+1),ROW(230:230))), "")</f>
        <v/>
      </c>
      <c r="C232" s="36" t="str" cm="1">
        <f t="array" ref="C232">IFERROR(INDEX('Paste Here'!A$2:A$2500,SMALL(IF((VALUE('Paste Here'!E$2:E$2500)&gt;=10)*(VALUE('Paste Here'!E$2:E$2500)&lt;=17), ROW('Paste Here'!H$2:H$2500)-ROW('Paste Here'!E$2)+1),ROW(230:230))), "")</f>
        <v/>
      </c>
      <c r="D232" s="37" t="str" cm="1">
        <f t="array" ref="D232">IFERROR(INDEX('Paste Here'!A$2:A$2500,SMALL(IF((VALUE('Paste Here'!E$2:E$2500)&gt;=18), ROW('Paste Here'!H$2:H$2500)-ROW('Paste Here'!E$2)+1),ROW(230:230))), "")</f>
        <v/>
      </c>
      <c r="E232" s="35" t="str" cm="1">
        <f t="array" ref="E232">IFERROR(INDEX('Paste Here'!A$2:A$2500,SMALL(IF((VALUE('Paste Here'!G$2:G$2500)&gt;=5)*(VALUE('Paste Here'!G$2:G$2500)&lt;=9), ROW('Paste Here'!G$2:G$2500)-ROW('Paste Here'!G$2)+1),ROW(230:230))), "")</f>
        <v/>
      </c>
      <c r="F232" s="36" t="str" cm="1">
        <f t="array" ref="F232">IFERROR(INDEX('Paste Here'!A$2:A$2500,SMALL(IF((VALUE('Paste Here'!G$2:G$2500)&gt;=10)*(VALUE('Paste Here'!G$2:G$2500)&lt;=17), ROW('Paste Here'!H$2:H$2500)-ROW('Paste Here'!G$2)+1),ROW(230:230))), "")</f>
        <v/>
      </c>
      <c r="G232" s="99" t="str" cm="1">
        <f t="array" ref="G232">IFERROR(INDEX('Paste Here'!A$2:A$2500,SMALL(IF((VALUE('Paste Here'!G$2:G$2500)&gt;=18), ROW('Paste Here'!H$2:H$2500)-ROW('Paste Here'!G$2)+1),ROW(230:230))), "")</f>
        <v/>
      </c>
      <c r="H232" s="2"/>
      <c r="K232" s="10"/>
      <c r="Q232" s="10"/>
    </row>
    <row r="233" spans="1:17">
      <c r="A233" s="2"/>
      <c r="B233" s="35" t="str" cm="1">
        <f t="array" ref="B233">IFERROR(INDEX('Paste Here'!A$2:A$2500,SMALL(IF((VALUE('Paste Here'!E$2:E$2500)&gt;=5)*(VALUE('Paste Here'!E$2:E$2500)&lt;=9), ROW('Paste Here'!E$2:E$2500)-ROW('Paste Here'!E$2)+1),ROW(231:231))), "")</f>
        <v/>
      </c>
      <c r="C233" s="36" t="str" cm="1">
        <f t="array" ref="C233">IFERROR(INDEX('Paste Here'!A$2:A$2500,SMALL(IF((VALUE('Paste Here'!E$2:E$2500)&gt;=10)*(VALUE('Paste Here'!E$2:E$2500)&lt;=17), ROW('Paste Here'!H$2:H$2500)-ROW('Paste Here'!E$2)+1),ROW(231:231))), "")</f>
        <v/>
      </c>
      <c r="D233" s="37" t="str" cm="1">
        <f t="array" ref="D233">IFERROR(INDEX('Paste Here'!A$2:A$2500,SMALL(IF((VALUE('Paste Here'!E$2:E$2500)&gt;=18), ROW('Paste Here'!H$2:H$2500)-ROW('Paste Here'!E$2)+1),ROW(231:231))), "")</f>
        <v/>
      </c>
      <c r="E233" s="35" t="str" cm="1">
        <f t="array" ref="E233">IFERROR(INDEX('Paste Here'!A$2:A$2500,SMALL(IF((VALUE('Paste Here'!G$2:G$2500)&gt;=5)*(VALUE('Paste Here'!G$2:G$2500)&lt;=9), ROW('Paste Here'!G$2:G$2500)-ROW('Paste Here'!G$2)+1),ROW(231:231))), "")</f>
        <v/>
      </c>
      <c r="F233" s="36" t="str" cm="1">
        <f t="array" ref="F233">IFERROR(INDEX('Paste Here'!A$2:A$2500,SMALL(IF((VALUE('Paste Here'!G$2:G$2500)&gt;=10)*(VALUE('Paste Here'!G$2:G$2500)&lt;=17), ROW('Paste Here'!H$2:H$2500)-ROW('Paste Here'!G$2)+1),ROW(231:231))), "")</f>
        <v/>
      </c>
      <c r="G233" s="99" t="str" cm="1">
        <f t="array" ref="G233">IFERROR(INDEX('Paste Here'!A$2:A$2500,SMALL(IF((VALUE('Paste Here'!G$2:G$2500)&gt;=18), ROW('Paste Here'!H$2:H$2500)-ROW('Paste Here'!G$2)+1),ROW(231:231))), "")</f>
        <v/>
      </c>
      <c r="H233" s="2"/>
      <c r="K233" s="10"/>
      <c r="Q233" s="10"/>
    </row>
    <row r="234" spans="1:17">
      <c r="A234" s="2"/>
      <c r="B234" s="35" t="str" cm="1">
        <f t="array" ref="B234">IFERROR(INDEX('Paste Here'!A$2:A$2500,SMALL(IF((VALUE('Paste Here'!E$2:E$2500)&gt;=5)*(VALUE('Paste Here'!E$2:E$2500)&lt;=9), ROW('Paste Here'!E$2:E$2500)-ROW('Paste Here'!E$2)+1),ROW(232:232))), "")</f>
        <v/>
      </c>
      <c r="C234" s="36" t="str" cm="1">
        <f t="array" ref="C234">IFERROR(INDEX('Paste Here'!A$2:A$2500,SMALL(IF((VALUE('Paste Here'!E$2:E$2500)&gt;=10)*(VALUE('Paste Here'!E$2:E$2500)&lt;=17), ROW('Paste Here'!H$2:H$2500)-ROW('Paste Here'!E$2)+1),ROW(232:232))), "")</f>
        <v/>
      </c>
      <c r="D234" s="37" t="str" cm="1">
        <f t="array" ref="D234">IFERROR(INDEX('Paste Here'!A$2:A$2500,SMALL(IF((VALUE('Paste Here'!E$2:E$2500)&gt;=18), ROW('Paste Here'!H$2:H$2500)-ROW('Paste Here'!E$2)+1),ROW(232:232))), "")</f>
        <v/>
      </c>
      <c r="E234" s="35" t="str" cm="1">
        <f t="array" ref="E234">IFERROR(INDEX('Paste Here'!A$2:A$2500,SMALL(IF((VALUE('Paste Here'!G$2:G$2500)&gt;=5)*(VALUE('Paste Here'!G$2:G$2500)&lt;=9), ROW('Paste Here'!G$2:G$2500)-ROW('Paste Here'!G$2)+1),ROW(232:232))), "")</f>
        <v/>
      </c>
      <c r="F234" s="36" t="str" cm="1">
        <f t="array" ref="F234">IFERROR(INDEX('Paste Here'!A$2:A$2500,SMALL(IF((VALUE('Paste Here'!G$2:G$2500)&gt;=10)*(VALUE('Paste Here'!G$2:G$2500)&lt;=17), ROW('Paste Here'!H$2:H$2500)-ROW('Paste Here'!G$2)+1),ROW(232:232))), "")</f>
        <v/>
      </c>
      <c r="G234" s="99" t="str" cm="1">
        <f t="array" ref="G234">IFERROR(INDEX('Paste Here'!A$2:A$2500,SMALL(IF((VALUE('Paste Here'!G$2:G$2500)&gt;=18), ROW('Paste Here'!H$2:H$2500)-ROW('Paste Here'!G$2)+1),ROW(232:232))), "")</f>
        <v/>
      </c>
      <c r="H234" s="2"/>
      <c r="K234" s="10"/>
      <c r="Q234" s="10"/>
    </row>
    <row r="235" spans="1:17">
      <c r="A235" s="2"/>
      <c r="B235" s="35" t="str" cm="1">
        <f t="array" ref="B235">IFERROR(INDEX('Paste Here'!A$2:A$2500,SMALL(IF((VALUE('Paste Here'!E$2:E$2500)&gt;=5)*(VALUE('Paste Here'!E$2:E$2500)&lt;=9), ROW('Paste Here'!E$2:E$2500)-ROW('Paste Here'!E$2)+1),ROW(233:233))), "")</f>
        <v/>
      </c>
      <c r="C235" s="36" t="str" cm="1">
        <f t="array" ref="C235">IFERROR(INDEX('Paste Here'!A$2:A$2500,SMALL(IF((VALUE('Paste Here'!E$2:E$2500)&gt;=10)*(VALUE('Paste Here'!E$2:E$2500)&lt;=17), ROW('Paste Here'!H$2:H$2500)-ROW('Paste Here'!E$2)+1),ROW(233:233))), "")</f>
        <v/>
      </c>
      <c r="D235" s="37" t="str" cm="1">
        <f t="array" ref="D235">IFERROR(INDEX('Paste Here'!A$2:A$2500,SMALL(IF((VALUE('Paste Here'!E$2:E$2500)&gt;=18), ROW('Paste Here'!H$2:H$2500)-ROW('Paste Here'!E$2)+1),ROW(233:233))), "")</f>
        <v/>
      </c>
      <c r="E235" s="35" t="str" cm="1">
        <f t="array" ref="E235">IFERROR(INDEX('Paste Here'!A$2:A$2500,SMALL(IF((VALUE('Paste Here'!G$2:G$2500)&gt;=5)*(VALUE('Paste Here'!G$2:G$2500)&lt;=9), ROW('Paste Here'!G$2:G$2500)-ROW('Paste Here'!G$2)+1),ROW(233:233))), "")</f>
        <v/>
      </c>
      <c r="F235" s="36" t="str" cm="1">
        <f t="array" ref="F235">IFERROR(INDEX('Paste Here'!A$2:A$2500,SMALL(IF((VALUE('Paste Here'!G$2:G$2500)&gt;=10)*(VALUE('Paste Here'!G$2:G$2500)&lt;=17), ROW('Paste Here'!H$2:H$2500)-ROW('Paste Here'!G$2)+1),ROW(233:233))), "")</f>
        <v/>
      </c>
      <c r="G235" s="99" t="str" cm="1">
        <f t="array" ref="G235">IFERROR(INDEX('Paste Here'!A$2:A$2500,SMALL(IF((VALUE('Paste Here'!G$2:G$2500)&gt;=18), ROW('Paste Here'!H$2:H$2500)-ROW('Paste Here'!G$2)+1),ROW(233:233))), "")</f>
        <v/>
      </c>
      <c r="H235" s="2"/>
      <c r="K235" s="10"/>
      <c r="Q235" s="10"/>
    </row>
    <row r="236" spans="1:17">
      <c r="A236" s="2"/>
      <c r="B236" s="35" t="str" cm="1">
        <f t="array" ref="B236">IFERROR(INDEX('Paste Here'!A$2:A$2500,SMALL(IF((VALUE('Paste Here'!E$2:E$2500)&gt;=5)*(VALUE('Paste Here'!E$2:E$2500)&lt;=9), ROW('Paste Here'!E$2:E$2500)-ROW('Paste Here'!E$2)+1),ROW(234:234))), "")</f>
        <v/>
      </c>
      <c r="C236" s="36" t="str" cm="1">
        <f t="array" ref="C236">IFERROR(INDEX('Paste Here'!A$2:A$2500,SMALL(IF((VALUE('Paste Here'!E$2:E$2500)&gt;=10)*(VALUE('Paste Here'!E$2:E$2500)&lt;=17), ROW('Paste Here'!H$2:H$2500)-ROW('Paste Here'!E$2)+1),ROW(234:234))), "")</f>
        <v/>
      </c>
      <c r="D236" s="37" t="str" cm="1">
        <f t="array" ref="D236">IFERROR(INDEX('Paste Here'!A$2:A$2500,SMALL(IF((VALUE('Paste Here'!E$2:E$2500)&gt;=18), ROW('Paste Here'!H$2:H$2500)-ROW('Paste Here'!E$2)+1),ROW(234:234))), "")</f>
        <v/>
      </c>
      <c r="E236" s="35" t="str" cm="1">
        <f t="array" ref="E236">IFERROR(INDEX('Paste Here'!A$2:A$2500,SMALL(IF((VALUE('Paste Here'!G$2:G$2500)&gt;=5)*(VALUE('Paste Here'!G$2:G$2500)&lt;=9), ROW('Paste Here'!G$2:G$2500)-ROW('Paste Here'!G$2)+1),ROW(234:234))), "")</f>
        <v/>
      </c>
      <c r="F236" s="36" t="str" cm="1">
        <f t="array" ref="F236">IFERROR(INDEX('Paste Here'!A$2:A$2500,SMALL(IF((VALUE('Paste Here'!G$2:G$2500)&gt;=10)*(VALUE('Paste Here'!G$2:G$2500)&lt;=17), ROW('Paste Here'!H$2:H$2500)-ROW('Paste Here'!G$2)+1),ROW(234:234))), "")</f>
        <v/>
      </c>
      <c r="G236" s="99" t="str" cm="1">
        <f t="array" ref="G236">IFERROR(INDEX('Paste Here'!A$2:A$2500,SMALL(IF((VALUE('Paste Here'!G$2:G$2500)&gt;=18), ROW('Paste Here'!H$2:H$2500)-ROW('Paste Here'!G$2)+1),ROW(234:234))), "")</f>
        <v/>
      </c>
      <c r="H236" s="2"/>
      <c r="K236" s="10"/>
      <c r="Q236" s="10"/>
    </row>
    <row r="237" spans="1:17">
      <c r="A237" s="2"/>
      <c r="B237" s="35" t="str" cm="1">
        <f t="array" ref="B237">IFERROR(INDEX('Paste Here'!A$2:A$2500,SMALL(IF((VALUE('Paste Here'!E$2:E$2500)&gt;=5)*(VALUE('Paste Here'!E$2:E$2500)&lt;=9), ROW('Paste Here'!E$2:E$2500)-ROW('Paste Here'!E$2)+1),ROW(235:235))), "")</f>
        <v/>
      </c>
      <c r="C237" s="36" t="str" cm="1">
        <f t="array" ref="C237">IFERROR(INDEX('Paste Here'!A$2:A$2500,SMALL(IF((VALUE('Paste Here'!E$2:E$2500)&gt;=10)*(VALUE('Paste Here'!E$2:E$2500)&lt;=17), ROW('Paste Here'!H$2:H$2500)-ROW('Paste Here'!E$2)+1),ROW(235:235))), "")</f>
        <v/>
      </c>
      <c r="D237" s="37" t="str" cm="1">
        <f t="array" ref="D237">IFERROR(INDEX('Paste Here'!A$2:A$2500,SMALL(IF((VALUE('Paste Here'!E$2:E$2500)&gt;=18), ROW('Paste Here'!H$2:H$2500)-ROW('Paste Here'!E$2)+1),ROW(235:235))), "")</f>
        <v/>
      </c>
      <c r="E237" s="35" t="str" cm="1">
        <f t="array" ref="E237">IFERROR(INDEX('Paste Here'!A$2:A$2500,SMALL(IF((VALUE('Paste Here'!G$2:G$2500)&gt;=5)*(VALUE('Paste Here'!G$2:G$2500)&lt;=9), ROW('Paste Here'!G$2:G$2500)-ROW('Paste Here'!G$2)+1),ROW(235:235))), "")</f>
        <v/>
      </c>
      <c r="F237" s="36" t="str" cm="1">
        <f t="array" ref="F237">IFERROR(INDEX('Paste Here'!A$2:A$2500,SMALL(IF((VALUE('Paste Here'!G$2:G$2500)&gt;=10)*(VALUE('Paste Here'!G$2:G$2500)&lt;=17), ROW('Paste Here'!H$2:H$2500)-ROW('Paste Here'!G$2)+1),ROW(235:235))), "")</f>
        <v/>
      </c>
      <c r="G237" s="99" t="str" cm="1">
        <f t="array" ref="G237">IFERROR(INDEX('Paste Here'!A$2:A$2500,SMALL(IF((VALUE('Paste Here'!G$2:G$2500)&gt;=18), ROW('Paste Here'!H$2:H$2500)-ROW('Paste Here'!G$2)+1),ROW(235:235))), "")</f>
        <v/>
      </c>
      <c r="H237" s="2"/>
      <c r="K237" s="10"/>
      <c r="Q237" s="10"/>
    </row>
    <row r="238" spans="1:17">
      <c r="A238" s="2"/>
      <c r="B238" s="35" t="str" cm="1">
        <f t="array" ref="B238">IFERROR(INDEX('Paste Here'!A$2:A$2500,SMALL(IF((VALUE('Paste Here'!E$2:E$2500)&gt;=5)*(VALUE('Paste Here'!E$2:E$2500)&lt;=9), ROW('Paste Here'!E$2:E$2500)-ROW('Paste Here'!E$2)+1),ROW(236:236))), "")</f>
        <v/>
      </c>
      <c r="C238" s="36" t="str" cm="1">
        <f t="array" ref="C238">IFERROR(INDEX('Paste Here'!A$2:A$2500,SMALL(IF((VALUE('Paste Here'!E$2:E$2500)&gt;=10)*(VALUE('Paste Here'!E$2:E$2500)&lt;=17), ROW('Paste Here'!H$2:H$2500)-ROW('Paste Here'!E$2)+1),ROW(236:236))), "")</f>
        <v/>
      </c>
      <c r="D238" s="37" t="str" cm="1">
        <f t="array" ref="D238">IFERROR(INDEX('Paste Here'!A$2:A$2500,SMALL(IF((VALUE('Paste Here'!E$2:E$2500)&gt;=18), ROW('Paste Here'!H$2:H$2500)-ROW('Paste Here'!E$2)+1),ROW(236:236))), "")</f>
        <v/>
      </c>
      <c r="E238" s="35" t="str" cm="1">
        <f t="array" ref="E238">IFERROR(INDEX('Paste Here'!A$2:A$2500,SMALL(IF((VALUE('Paste Here'!G$2:G$2500)&gt;=5)*(VALUE('Paste Here'!G$2:G$2500)&lt;=9), ROW('Paste Here'!G$2:G$2500)-ROW('Paste Here'!G$2)+1),ROW(236:236))), "")</f>
        <v/>
      </c>
      <c r="F238" s="36" t="str" cm="1">
        <f t="array" ref="F238">IFERROR(INDEX('Paste Here'!A$2:A$2500,SMALL(IF((VALUE('Paste Here'!G$2:G$2500)&gt;=10)*(VALUE('Paste Here'!G$2:G$2500)&lt;=17), ROW('Paste Here'!H$2:H$2500)-ROW('Paste Here'!G$2)+1),ROW(236:236))), "")</f>
        <v/>
      </c>
      <c r="G238" s="99" t="str" cm="1">
        <f t="array" ref="G238">IFERROR(INDEX('Paste Here'!A$2:A$2500,SMALL(IF((VALUE('Paste Here'!G$2:G$2500)&gt;=18), ROW('Paste Here'!H$2:H$2500)-ROW('Paste Here'!G$2)+1),ROW(236:236))), "")</f>
        <v/>
      </c>
      <c r="H238" s="2"/>
      <c r="K238" s="10"/>
      <c r="Q238" s="10"/>
    </row>
    <row r="239" spans="1:17">
      <c r="A239" s="2"/>
      <c r="B239" s="35" t="str" cm="1">
        <f t="array" ref="B239">IFERROR(INDEX('Paste Here'!A$2:A$2500,SMALL(IF((VALUE('Paste Here'!E$2:E$2500)&gt;=5)*(VALUE('Paste Here'!E$2:E$2500)&lt;=9), ROW('Paste Here'!E$2:E$2500)-ROW('Paste Here'!E$2)+1),ROW(237:237))), "")</f>
        <v/>
      </c>
      <c r="C239" s="36" t="str" cm="1">
        <f t="array" ref="C239">IFERROR(INDEX('Paste Here'!A$2:A$2500,SMALL(IF((VALUE('Paste Here'!E$2:E$2500)&gt;=10)*(VALUE('Paste Here'!E$2:E$2500)&lt;=17), ROW('Paste Here'!H$2:H$2500)-ROW('Paste Here'!E$2)+1),ROW(237:237))), "")</f>
        <v/>
      </c>
      <c r="D239" s="37" t="str" cm="1">
        <f t="array" ref="D239">IFERROR(INDEX('Paste Here'!A$2:A$2500,SMALL(IF((VALUE('Paste Here'!E$2:E$2500)&gt;=18), ROW('Paste Here'!H$2:H$2500)-ROW('Paste Here'!E$2)+1),ROW(237:237))), "")</f>
        <v/>
      </c>
      <c r="E239" s="35" t="str" cm="1">
        <f t="array" ref="E239">IFERROR(INDEX('Paste Here'!A$2:A$2500,SMALL(IF((VALUE('Paste Here'!G$2:G$2500)&gt;=5)*(VALUE('Paste Here'!G$2:G$2500)&lt;=9), ROW('Paste Here'!G$2:G$2500)-ROW('Paste Here'!G$2)+1),ROW(237:237))), "")</f>
        <v/>
      </c>
      <c r="F239" s="36" t="str" cm="1">
        <f t="array" ref="F239">IFERROR(INDEX('Paste Here'!A$2:A$2500,SMALL(IF((VALUE('Paste Here'!G$2:G$2500)&gt;=10)*(VALUE('Paste Here'!G$2:G$2500)&lt;=17), ROW('Paste Here'!H$2:H$2500)-ROW('Paste Here'!G$2)+1),ROW(237:237))), "")</f>
        <v/>
      </c>
      <c r="G239" s="99" t="str" cm="1">
        <f t="array" ref="G239">IFERROR(INDEX('Paste Here'!A$2:A$2500,SMALL(IF((VALUE('Paste Here'!G$2:G$2500)&gt;=18), ROW('Paste Here'!H$2:H$2500)-ROW('Paste Here'!G$2)+1),ROW(237:237))), "")</f>
        <v/>
      </c>
      <c r="H239" s="2"/>
      <c r="K239" s="10"/>
      <c r="Q239" s="10"/>
    </row>
    <row r="240" spans="1:17">
      <c r="A240" s="2"/>
      <c r="B240" s="35" t="str" cm="1">
        <f t="array" ref="B240">IFERROR(INDEX('Paste Here'!A$2:A$2500,SMALL(IF((VALUE('Paste Here'!E$2:E$2500)&gt;=5)*(VALUE('Paste Here'!E$2:E$2500)&lt;=9), ROW('Paste Here'!E$2:E$2500)-ROW('Paste Here'!E$2)+1),ROW(238:238))), "")</f>
        <v/>
      </c>
      <c r="C240" s="36" t="str" cm="1">
        <f t="array" ref="C240">IFERROR(INDEX('Paste Here'!A$2:A$2500,SMALL(IF((VALUE('Paste Here'!E$2:E$2500)&gt;=10)*(VALUE('Paste Here'!E$2:E$2500)&lt;=17), ROW('Paste Here'!H$2:H$2500)-ROW('Paste Here'!E$2)+1),ROW(238:238))), "")</f>
        <v/>
      </c>
      <c r="D240" s="37" t="str" cm="1">
        <f t="array" ref="D240">IFERROR(INDEX('Paste Here'!A$2:A$2500,SMALL(IF((VALUE('Paste Here'!E$2:E$2500)&gt;=18), ROW('Paste Here'!H$2:H$2500)-ROW('Paste Here'!E$2)+1),ROW(238:238))), "")</f>
        <v/>
      </c>
      <c r="E240" s="35" t="str" cm="1">
        <f t="array" ref="E240">IFERROR(INDEX('Paste Here'!A$2:A$2500,SMALL(IF((VALUE('Paste Here'!G$2:G$2500)&gt;=5)*(VALUE('Paste Here'!G$2:G$2500)&lt;=9), ROW('Paste Here'!G$2:G$2500)-ROW('Paste Here'!G$2)+1),ROW(238:238))), "")</f>
        <v/>
      </c>
      <c r="F240" s="36" t="str" cm="1">
        <f t="array" ref="F240">IFERROR(INDEX('Paste Here'!A$2:A$2500,SMALL(IF((VALUE('Paste Here'!G$2:G$2500)&gt;=10)*(VALUE('Paste Here'!G$2:G$2500)&lt;=17), ROW('Paste Here'!H$2:H$2500)-ROW('Paste Here'!G$2)+1),ROW(238:238))), "")</f>
        <v/>
      </c>
      <c r="G240" s="99" t="str" cm="1">
        <f t="array" ref="G240">IFERROR(INDEX('Paste Here'!A$2:A$2500,SMALL(IF((VALUE('Paste Here'!G$2:G$2500)&gt;=18), ROW('Paste Here'!H$2:H$2500)-ROW('Paste Here'!G$2)+1),ROW(238:238))), "")</f>
        <v/>
      </c>
      <c r="H240" s="2"/>
      <c r="K240" s="10"/>
      <c r="Q240" s="10"/>
    </row>
    <row r="241" spans="1:17">
      <c r="A241" s="2"/>
      <c r="B241" s="35" t="str" cm="1">
        <f t="array" ref="B241">IFERROR(INDEX('Paste Here'!A$2:A$2500,SMALL(IF((VALUE('Paste Here'!E$2:E$2500)&gt;=5)*(VALUE('Paste Here'!E$2:E$2500)&lt;=9), ROW('Paste Here'!E$2:E$2500)-ROW('Paste Here'!E$2)+1),ROW(239:239))), "")</f>
        <v/>
      </c>
      <c r="C241" s="36" t="str" cm="1">
        <f t="array" ref="C241">IFERROR(INDEX('Paste Here'!A$2:A$2500,SMALL(IF((VALUE('Paste Here'!E$2:E$2500)&gt;=10)*(VALUE('Paste Here'!E$2:E$2500)&lt;=17), ROW('Paste Here'!H$2:H$2500)-ROW('Paste Here'!E$2)+1),ROW(239:239))), "")</f>
        <v/>
      </c>
      <c r="D241" s="37" t="str" cm="1">
        <f t="array" ref="D241">IFERROR(INDEX('Paste Here'!A$2:A$2500,SMALL(IF((VALUE('Paste Here'!E$2:E$2500)&gt;=18), ROW('Paste Here'!H$2:H$2500)-ROW('Paste Here'!E$2)+1),ROW(239:239))), "")</f>
        <v/>
      </c>
      <c r="E241" s="35" t="str" cm="1">
        <f t="array" ref="E241">IFERROR(INDEX('Paste Here'!A$2:A$2500,SMALL(IF((VALUE('Paste Here'!G$2:G$2500)&gt;=5)*(VALUE('Paste Here'!G$2:G$2500)&lt;=9), ROW('Paste Here'!G$2:G$2500)-ROW('Paste Here'!G$2)+1),ROW(239:239))), "")</f>
        <v/>
      </c>
      <c r="F241" s="36" t="str" cm="1">
        <f t="array" ref="F241">IFERROR(INDEX('Paste Here'!A$2:A$2500,SMALL(IF((VALUE('Paste Here'!G$2:G$2500)&gt;=10)*(VALUE('Paste Here'!G$2:G$2500)&lt;=17), ROW('Paste Here'!H$2:H$2500)-ROW('Paste Here'!G$2)+1),ROW(239:239))), "")</f>
        <v/>
      </c>
      <c r="G241" s="99" t="str" cm="1">
        <f t="array" ref="G241">IFERROR(INDEX('Paste Here'!A$2:A$2500,SMALL(IF((VALUE('Paste Here'!G$2:G$2500)&gt;=18), ROW('Paste Here'!H$2:H$2500)-ROW('Paste Here'!G$2)+1),ROW(239:239))), "")</f>
        <v/>
      </c>
      <c r="H241" s="2"/>
      <c r="K241" s="10"/>
      <c r="Q241" s="10"/>
    </row>
    <row r="242" spans="1:17">
      <c r="A242" s="2"/>
      <c r="B242" s="35" t="str" cm="1">
        <f t="array" ref="B242">IFERROR(INDEX('Paste Here'!A$2:A$2500,SMALL(IF((VALUE('Paste Here'!E$2:E$2500)&gt;=5)*(VALUE('Paste Here'!E$2:E$2500)&lt;=9), ROW('Paste Here'!E$2:E$2500)-ROW('Paste Here'!E$2)+1),ROW(240:240))), "")</f>
        <v/>
      </c>
      <c r="C242" s="36" t="str" cm="1">
        <f t="array" ref="C242">IFERROR(INDEX('Paste Here'!A$2:A$2500,SMALL(IF((VALUE('Paste Here'!E$2:E$2500)&gt;=10)*(VALUE('Paste Here'!E$2:E$2500)&lt;=17), ROW('Paste Here'!H$2:H$2500)-ROW('Paste Here'!E$2)+1),ROW(240:240))), "")</f>
        <v/>
      </c>
      <c r="D242" s="37" t="str" cm="1">
        <f t="array" ref="D242">IFERROR(INDEX('Paste Here'!A$2:A$2500,SMALL(IF((VALUE('Paste Here'!E$2:E$2500)&gt;=18), ROW('Paste Here'!H$2:H$2500)-ROW('Paste Here'!E$2)+1),ROW(240:240))), "")</f>
        <v/>
      </c>
      <c r="E242" s="35" t="str" cm="1">
        <f t="array" ref="E242">IFERROR(INDEX('Paste Here'!A$2:A$2500,SMALL(IF((VALUE('Paste Here'!G$2:G$2500)&gt;=5)*(VALUE('Paste Here'!G$2:G$2500)&lt;=9), ROW('Paste Here'!G$2:G$2500)-ROW('Paste Here'!G$2)+1),ROW(240:240))), "")</f>
        <v/>
      </c>
      <c r="F242" s="36" t="str" cm="1">
        <f t="array" ref="F242">IFERROR(INDEX('Paste Here'!A$2:A$2500,SMALL(IF((VALUE('Paste Here'!G$2:G$2500)&gt;=10)*(VALUE('Paste Here'!G$2:G$2500)&lt;=17), ROW('Paste Here'!H$2:H$2500)-ROW('Paste Here'!G$2)+1),ROW(240:240))), "")</f>
        <v/>
      </c>
      <c r="G242" s="99" t="str" cm="1">
        <f t="array" ref="G242">IFERROR(INDEX('Paste Here'!A$2:A$2500,SMALL(IF((VALUE('Paste Here'!G$2:G$2500)&gt;=18), ROW('Paste Here'!H$2:H$2500)-ROW('Paste Here'!G$2)+1),ROW(240:240))), "")</f>
        <v/>
      </c>
      <c r="H242" s="2"/>
      <c r="K242" s="10"/>
      <c r="Q242" s="10"/>
    </row>
    <row r="243" spans="1:17">
      <c r="A243" s="2"/>
      <c r="B243" s="35" t="str" cm="1">
        <f t="array" ref="B243">IFERROR(INDEX('Paste Here'!A$2:A$2500,SMALL(IF((VALUE('Paste Here'!E$2:E$2500)&gt;=5)*(VALUE('Paste Here'!E$2:E$2500)&lt;=9), ROW('Paste Here'!E$2:E$2500)-ROW('Paste Here'!E$2)+1),ROW(241:241))), "")</f>
        <v/>
      </c>
      <c r="C243" s="36" t="str" cm="1">
        <f t="array" ref="C243">IFERROR(INDEX('Paste Here'!A$2:A$2500,SMALL(IF((VALUE('Paste Here'!E$2:E$2500)&gt;=10)*(VALUE('Paste Here'!E$2:E$2500)&lt;=17), ROW('Paste Here'!H$2:H$2500)-ROW('Paste Here'!E$2)+1),ROW(241:241))), "")</f>
        <v/>
      </c>
      <c r="D243" s="37" t="str" cm="1">
        <f t="array" ref="D243">IFERROR(INDEX('Paste Here'!A$2:A$2500,SMALL(IF((VALUE('Paste Here'!E$2:E$2500)&gt;=18), ROW('Paste Here'!H$2:H$2500)-ROW('Paste Here'!E$2)+1),ROW(241:241))), "")</f>
        <v/>
      </c>
      <c r="E243" s="35" t="str" cm="1">
        <f t="array" ref="E243">IFERROR(INDEX('Paste Here'!A$2:A$2500,SMALL(IF((VALUE('Paste Here'!G$2:G$2500)&gt;=5)*(VALUE('Paste Here'!G$2:G$2500)&lt;=9), ROW('Paste Here'!G$2:G$2500)-ROW('Paste Here'!G$2)+1),ROW(241:241))), "")</f>
        <v/>
      </c>
      <c r="F243" s="36" t="str" cm="1">
        <f t="array" ref="F243">IFERROR(INDEX('Paste Here'!A$2:A$2500,SMALL(IF((VALUE('Paste Here'!G$2:G$2500)&gt;=10)*(VALUE('Paste Here'!G$2:G$2500)&lt;=17), ROW('Paste Here'!H$2:H$2500)-ROW('Paste Here'!G$2)+1),ROW(241:241))), "")</f>
        <v/>
      </c>
      <c r="G243" s="99" t="str" cm="1">
        <f t="array" ref="G243">IFERROR(INDEX('Paste Here'!A$2:A$2500,SMALL(IF((VALUE('Paste Here'!G$2:G$2500)&gt;=18), ROW('Paste Here'!H$2:H$2500)-ROW('Paste Here'!G$2)+1),ROW(241:241))), "")</f>
        <v/>
      </c>
      <c r="H243" s="2"/>
      <c r="K243" s="10"/>
      <c r="Q243" s="10"/>
    </row>
    <row r="244" spans="1:17">
      <c r="A244" s="2"/>
      <c r="B244" s="35" t="str" cm="1">
        <f t="array" ref="B244">IFERROR(INDEX('Paste Here'!A$2:A$2500,SMALL(IF((VALUE('Paste Here'!E$2:E$2500)&gt;=5)*(VALUE('Paste Here'!E$2:E$2500)&lt;=9), ROW('Paste Here'!E$2:E$2500)-ROW('Paste Here'!E$2)+1),ROW(242:242))), "")</f>
        <v/>
      </c>
      <c r="C244" s="36" t="str" cm="1">
        <f t="array" ref="C244">IFERROR(INDEX('Paste Here'!A$2:A$2500,SMALL(IF((VALUE('Paste Here'!E$2:E$2500)&gt;=10)*(VALUE('Paste Here'!E$2:E$2500)&lt;=17), ROW('Paste Here'!H$2:H$2500)-ROW('Paste Here'!E$2)+1),ROW(242:242))), "")</f>
        <v/>
      </c>
      <c r="D244" s="37" t="str" cm="1">
        <f t="array" ref="D244">IFERROR(INDEX('Paste Here'!A$2:A$2500,SMALL(IF((VALUE('Paste Here'!E$2:E$2500)&gt;=18), ROW('Paste Here'!H$2:H$2500)-ROW('Paste Here'!E$2)+1),ROW(242:242))), "")</f>
        <v/>
      </c>
      <c r="E244" s="35" t="str" cm="1">
        <f t="array" ref="E244">IFERROR(INDEX('Paste Here'!A$2:A$2500,SMALL(IF((VALUE('Paste Here'!G$2:G$2500)&gt;=5)*(VALUE('Paste Here'!G$2:G$2500)&lt;=9), ROW('Paste Here'!G$2:G$2500)-ROW('Paste Here'!G$2)+1),ROW(242:242))), "")</f>
        <v/>
      </c>
      <c r="F244" s="36" t="str" cm="1">
        <f t="array" ref="F244">IFERROR(INDEX('Paste Here'!A$2:A$2500,SMALL(IF((VALUE('Paste Here'!G$2:G$2500)&gt;=10)*(VALUE('Paste Here'!G$2:G$2500)&lt;=17), ROW('Paste Here'!H$2:H$2500)-ROW('Paste Here'!G$2)+1),ROW(242:242))), "")</f>
        <v/>
      </c>
      <c r="G244" s="99" t="str" cm="1">
        <f t="array" ref="G244">IFERROR(INDEX('Paste Here'!A$2:A$2500,SMALL(IF((VALUE('Paste Here'!G$2:G$2500)&gt;=18), ROW('Paste Here'!H$2:H$2500)-ROW('Paste Here'!G$2)+1),ROW(242:242))), "")</f>
        <v/>
      </c>
      <c r="H244" s="2"/>
      <c r="K244" s="10"/>
      <c r="Q244" s="10"/>
    </row>
    <row r="245" spans="1:17">
      <c r="A245" s="2"/>
      <c r="B245" s="35" t="str" cm="1">
        <f t="array" ref="B245">IFERROR(INDEX('Paste Here'!A$2:A$2500,SMALL(IF((VALUE('Paste Here'!E$2:E$2500)&gt;=5)*(VALUE('Paste Here'!E$2:E$2500)&lt;=9), ROW('Paste Here'!E$2:E$2500)-ROW('Paste Here'!E$2)+1),ROW(243:243))), "")</f>
        <v/>
      </c>
      <c r="C245" s="36" t="str" cm="1">
        <f t="array" ref="C245">IFERROR(INDEX('Paste Here'!A$2:A$2500,SMALL(IF((VALUE('Paste Here'!E$2:E$2500)&gt;=10)*(VALUE('Paste Here'!E$2:E$2500)&lt;=17), ROW('Paste Here'!H$2:H$2500)-ROW('Paste Here'!E$2)+1),ROW(243:243))), "")</f>
        <v/>
      </c>
      <c r="D245" s="37" t="str" cm="1">
        <f t="array" ref="D245">IFERROR(INDEX('Paste Here'!A$2:A$2500,SMALL(IF((VALUE('Paste Here'!E$2:E$2500)&gt;=18), ROW('Paste Here'!H$2:H$2500)-ROW('Paste Here'!E$2)+1),ROW(243:243))), "")</f>
        <v/>
      </c>
      <c r="E245" s="35" t="str" cm="1">
        <f t="array" ref="E245">IFERROR(INDEX('Paste Here'!A$2:A$2500,SMALL(IF((VALUE('Paste Here'!G$2:G$2500)&gt;=5)*(VALUE('Paste Here'!G$2:G$2500)&lt;=9), ROW('Paste Here'!G$2:G$2500)-ROW('Paste Here'!G$2)+1),ROW(243:243))), "")</f>
        <v/>
      </c>
      <c r="F245" s="36" t="str" cm="1">
        <f t="array" ref="F245">IFERROR(INDEX('Paste Here'!A$2:A$2500,SMALL(IF((VALUE('Paste Here'!G$2:G$2500)&gt;=10)*(VALUE('Paste Here'!G$2:G$2500)&lt;=17), ROW('Paste Here'!H$2:H$2500)-ROW('Paste Here'!G$2)+1),ROW(243:243))), "")</f>
        <v/>
      </c>
      <c r="G245" s="99" t="str" cm="1">
        <f t="array" ref="G245">IFERROR(INDEX('Paste Here'!A$2:A$2500,SMALL(IF((VALUE('Paste Here'!G$2:G$2500)&gt;=18), ROW('Paste Here'!H$2:H$2500)-ROW('Paste Here'!G$2)+1),ROW(243:243))), "")</f>
        <v/>
      </c>
      <c r="H245" s="2"/>
      <c r="K245" s="10"/>
      <c r="Q245" s="10"/>
    </row>
    <row r="246" spans="1:17">
      <c r="A246" s="2"/>
      <c r="B246" s="35" t="str" cm="1">
        <f t="array" ref="B246">IFERROR(INDEX('Paste Here'!A$2:A$2500,SMALL(IF((VALUE('Paste Here'!E$2:E$2500)&gt;=5)*(VALUE('Paste Here'!E$2:E$2500)&lt;=9), ROW('Paste Here'!E$2:E$2500)-ROW('Paste Here'!E$2)+1),ROW(244:244))), "")</f>
        <v/>
      </c>
      <c r="C246" s="36" t="str" cm="1">
        <f t="array" ref="C246">IFERROR(INDEX('Paste Here'!A$2:A$2500,SMALL(IF((VALUE('Paste Here'!E$2:E$2500)&gt;=10)*(VALUE('Paste Here'!E$2:E$2500)&lt;=17), ROW('Paste Here'!H$2:H$2500)-ROW('Paste Here'!E$2)+1),ROW(244:244))), "")</f>
        <v/>
      </c>
      <c r="D246" s="37" t="str" cm="1">
        <f t="array" ref="D246">IFERROR(INDEX('Paste Here'!A$2:A$2500,SMALL(IF((VALUE('Paste Here'!E$2:E$2500)&gt;=18), ROW('Paste Here'!H$2:H$2500)-ROW('Paste Here'!E$2)+1),ROW(244:244))), "")</f>
        <v/>
      </c>
      <c r="E246" s="35" t="str" cm="1">
        <f t="array" ref="E246">IFERROR(INDEX('Paste Here'!A$2:A$2500,SMALL(IF((VALUE('Paste Here'!G$2:G$2500)&gt;=5)*(VALUE('Paste Here'!G$2:G$2500)&lt;=9), ROW('Paste Here'!G$2:G$2500)-ROW('Paste Here'!G$2)+1),ROW(244:244))), "")</f>
        <v/>
      </c>
      <c r="F246" s="36" t="str" cm="1">
        <f t="array" ref="F246">IFERROR(INDEX('Paste Here'!A$2:A$2500,SMALL(IF((VALUE('Paste Here'!G$2:G$2500)&gt;=10)*(VALUE('Paste Here'!G$2:G$2500)&lt;=17), ROW('Paste Here'!H$2:H$2500)-ROW('Paste Here'!G$2)+1),ROW(244:244))), "")</f>
        <v/>
      </c>
      <c r="G246" s="99" t="str" cm="1">
        <f t="array" ref="G246">IFERROR(INDEX('Paste Here'!A$2:A$2500,SMALL(IF((VALUE('Paste Here'!G$2:G$2500)&gt;=18), ROW('Paste Here'!H$2:H$2500)-ROW('Paste Here'!G$2)+1),ROW(244:244))), "")</f>
        <v/>
      </c>
      <c r="H246" s="2"/>
      <c r="K246" s="10"/>
      <c r="Q246" s="10"/>
    </row>
    <row r="247" spans="1:17">
      <c r="A247" s="2"/>
      <c r="B247" s="35" t="str" cm="1">
        <f t="array" ref="B247">IFERROR(INDEX('Paste Here'!A$2:A$2500,SMALL(IF((VALUE('Paste Here'!E$2:E$2500)&gt;=5)*(VALUE('Paste Here'!E$2:E$2500)&lt;=9), ROW('Paste Here'!E$2:E$2500)-ROW('Paste Here'!E$2)+1),ROW(245:245))), "")</f>
        <v/>
      </c>
      <c r="C247" s="36" t="str" cm="1">
        <f t="array" ref="C247">IFERROR(INDEX('Paste Here'!A$2:A$2500,SMALL(IF((VALUE('Paste Here'!E$2:E$2500)&gt;=10)*(VALUE('Paste Here'!E$2:E$2500)&lt;=17), ROW('Paste Here'!H$2:H$2500)-ROW('Paste Here'!E$2)+1),ROW(245:245))), "")</f>
        <v/>
      </c>
      <c r="D247" s="37" t="str" cm="1">
        <f t="array" ref="D247">IFERROR(INDEX('Paste Here'!A$2:A$2500,SMALL(IF((VALUE('Paste Here'!E$2:E$2500)&gt;=18), ROW('Paste Here'!H$2:H$2500)-ROW('Paste Here'!E$2)+1),ROW(245:245))), "")</f>
        <v/>
      </c>
      <c r="E247" s="35" t="str" cm="1">
        <f t="array" ref="E247">IFERROR(INDEX('Paste Here'!A$2:A$2500,SMALL(IF((VALUE('Paste Here'!G$2:G$2500)&gt;=5)*(VALUE('Paste Here'!G$2:G$2500)&lt;=9), ROW('Paste Here'!G$2:G$2500)-ROW('Paste Here'!G$2)+1),ROW(245:245))), "")</f>
        <v/>
      </c>
      <c r="F247" s="36" t="str" cm="1">
        <f t="array" ref="F247">IFERROR(INDEX('Paste Here'!A$2:A$2500,SMALL(IF((VALUE('Paste Here'!G$2:G$2500)&gt;=10)*(VALUE('Paste Here'!G$2:G$2500)&lt;=17), ROW('Paste Here'!H$2:H$2500)-ROW('Paste Here'!G$2)+1),ROW(245:245))), "")</f>
        <v/>
      </c>
      <c r="G247" s="99" t="str" cm="1">
        <f t="array" ref="G247">IFERROR(INDEX('Paste Here'!A$2:A$2500,SMALL(IF((VALUE('Paste Here'!G$2:G$2500)&gt;=18), ROW('Paste Here'!H$2:H$2500)-ROW('Paste Here'!G$2)+1),ROW(245:245))), "")</f>
        <v/>
      </c>
      <c r="H247" s="2"/>
      <c r="K247" s="10"/>
      <c r="Q247" s="10"/>
    </row>
    <row r="248" spans="1:17">
      <c r="A248" s="2"/>
      <c r="B248" s="35" t="str" cm="1">
        <f t="array" ref="B248">IFERROR(INDEX('Paste Here'!A$2:A$2500,SMALL(IF((VALUE('Paste Here'!E$2:E$2500)&gt;=5)*(VALUE('Paste Here'!E$2:E$2500)&lt;=9), ROW('Paste Here'!E$2:E$2500)-ROW('Paste Here'!E$2)+1),ROW(246:246))), "")</f>
        <v/>
      </c>
      <c r="C248" s="36" t="str" cm="1">
        <f t="array" ref="C248">IFERROR(INDEX('Paste Here'!A$2:A$2500,SMALL(IF((VALUE('Paste Here'!E$2:E$2500)&gt;=10)*(VALUE('Paste Here'!E$2:E$2500)&lt;=17), ROW('Paste Here'!H$2:H$2500)-ROW('Paste Here'!E$2)+1),ROW(246:246))), "")</f>
        <v/>
      </c>
      <c r="D248" s="37" t="str" cm="1">
        <f t="array" ref="D248">IFERROR(INDEX('Paste Here'!A$2:A$2500,SMALL(IF((VALUE('Paste Here'!E$2:E$2500)&gt;=18), ROW('Paste Here'!H$2:H$2500)-ROW('Paste Here'!E$2)+1),ROW(246:246))), "")</f>
        <v/>
      </c>
      <c r="E248" s="35" t="str" cm="1">
        <f t="array" ref="E248">IFERROR(INDEX('Paste Here'!A$2:A$2500,SMALL(IF((VALUE('Paste Here'!G$2:G$2500)&gt;=5)*(VALUE('Paste Here'!G$2:G$2500)&lt;=9), ROW('Paste Here'!G$2:G$2500)-ROW('Paste Here'!G$2)+1),ROW(246:246))), "")</f>
        <v/>
      </c>
      <c r="F248" s="36" t="str" cm="1">
        <f t="array" ref="F248">IFERROR(INDEX('Paste Here'!A$2:A$2500,SMALL(IF((VALUE('Paste Here'!G$2:G$2500)&gt;=10)*(VALUE('Paste Here'!G$2:G$2500)&lt;=17), ROW('Paste Here'!H$2:H$2500)-ROW('Paste Here'!G$2)+1),ROW(246:246))), "")</f>
        <v/>
      </c>
      <c r="G248" s="99" t="str" cm="1">
        <f t="array" ref="G248">IFERROR(INDEX('Paste Here'!A$2:A$2500,SMALL(IF((VALUE('Paste Here'!G$2:G$2500)&gt;=18), ROW('Paste Here'!H$2:H$2500)-ROW('Paste Here'!G$2)+1),ROW(246:246))), "")</f>
        <v/>
      </c>
      <c r="H248" s="2"/>
      <c r="K248" s="10"/>
      <c r="Q248" s="10"/>
    </row>
    <row r="249" spans="1:17">
      <c r="A249" s="2"/>
      <c r="B249" s="35" t="str" cm="1">
        <f t="array" ref="B249">IFERROR(INDEX('Paste Here'!A$2:A$2500,SMALL(IF((VALUE('Paste Here'!E$2:E$2500)&gt;=5)*(VALUE('Paste Here'!E$2:E$2500)&lt;=9), ROW('Paste Here'!E$2:E$2500)-ROW('Paste Here'!E$2)+1),ROW(247:247))), "")</f>
        <v/>
      </c>
      <c r="C249" s="36" t="str" cm="1">
        <f t="array" ref="C249">IFERROR(INDEX('Paste Here'!A$2:A$2500,SMALL(IF((VALUE('Paste Here'!E$2:E$2500)&gt;=10)*(VALUE('Paste Here'!E$2:E$2500)&lt;=17), ROW('Paste Here'!H$2:H$2500)-ROW('Paste Here'!E$2)+1),ROW(247:247))), "")</f>
        <v/>
      </c>
      <c r="D249" s="37" t="str" cm="1">
        <f t="array" ref="D249">IFERROR(INDEX('Paste Here'!A$2:A$2500,SMALL(IF((VALUE('Paste Here'!E$2:E$2500)&gt;=18), ROW('Paste Here'!H$2:H$2500)-ROW('Paste Here'!E$2)+1),ROW(247:247))), "")</f>
        <v/>
      </c>
      <c r="E249" s="35" t="str" cm="1">
        <f t="array" ref="E249">IFERROR(INDEX('Paste Here'!A$2:A$2500,SMALL(IF((VALUE('Paste Here'!G$2:G$2500)&gt;=5)*(VALUE('Paste Here'!G$2:G$2500)&lt;=9), ROW('Paste Here'!G$2:G$2500)-ROW('Paste Here'!G$2)+1),ROW(247:247))), "")</f>
        <v/>
      </c>
      <c r="F249" s="36" t="str" cm="1">
        <f t="array" ref="F249">IFERROR(INDEX('Paste Here'!A$2:A$2500,SMALL(IF((VALUE('Paste Here'!G$2:G$2500)&gt;=10)*(VALUE('Paste Here'!G$2:G$2500)&lt;=17), ROW('Paste Here'!H$2:H$2500)-ROW('Paste Here'!G$2)+1),ROW(247:247))), "")</f>
        <v/>
      </c>
      <c r="G249" s="99" t="str" cm="1">
        <f t="array" ref="G249">IFERROR(INDEX('Paste Here'!A$2:A$2500,SMALL(IF((VALUE('Paste Here'!G$2:G$2500)&gt;=18), ROW('Paste Here'!H$2:H$2500)-ROW('Paste Here'!G$2)+1),ROW(247:247))), "")</f>
        <v/>
      </c>
      <c r="H249" s="2"/>
      <c r="K249" s="10"/>
      <c r="Q249" s="10"/>
    </row>
    <row r="250" spans="1:17">
      <c r="A250" s="2"/>
      <c r="B250" s="35" t="str" cm="1">
        <f t="array" ref="B250">IFERROR(INDEX('Paste Here'!A$2:A$2500,SMALL(IF((VALUE('Paste Here'!E$2:E$2500)&gt;=5)*(VALUE('Paste Here'!E$2:E$2500)&lt;=9), ROW('Paste Here'!E$2:E$2500)-ROW('Paste Here'!E$2)+1),ROW(248:248))), "")</f>
        <v/>
      </c>
      <c r="C250" s="36" t="str" cm="1">
        <f t="array" ref="C250">IFERROR(INDEX('Paste Here'!A$2:A$2500,SMALL(IF((VALUE('Paste Here'!E$2:E$2500)&gt;=10)*(VALUE('Paste Here'!E$2:E$2500)&lt;=17), ROW('Paste Here'!H$2:H$2500)-ROW('Paste Here'!E$2)+1),ROW(248:248))), "")</f>
        <v/>
      </c>
      <c r="D250" s="37" t="str" cm="1">
        <f t="array" ref="D250">IFERROR(INDEX('Paste Here'!A$2:A$2500,SMALL(IF((VALUE('Paste Here'!E$2:E$2500)&gt;=18), ROW('Paste Here'!H$2:H$2500)-ROW('Paste Here'!E$2)+1),ROW(248:248))), "")</f>
        <v/>
      </c>
      <c r="E250" s="35" t="str" cm="1">
        <f t="array" ref="E250">IFERROR(INDEX('Paste Here'!A$2:A$2500,SMALL(IF((VALUE('Paste Here'!G$2:G$2500)&gt;=5)*(VALUE('Paste Here'!G$2:G$2500)&lt;=9), ROW('Paste Here'!G$2:G$2500)-ROW('Paste Here'!G$2)+1),ROW(248:248))), "")</f>
        <v/>
      </c>
      <c r="F250" s="36" t="str" cm="1">
        <f t="array" ref="F250">IFERROR(INDEX('Paste Here'!A$2:A$2500,SMALL(IF((VALUE('Paste Here'!G$2:G$2500)&gt;=10)*(VALUE('Paste Here'!G$2:G$2500)&lt;=17), ROW('Paste Here'!H$2:H$2500)-ROW('Paste Here'!G$2)+1),ROW(248:248))), "")</f>
        <v/>
      </c>
      <c r="G250" s="99" t="str" cm="1">
        <f t="array" ref="G250">IFERROR(INDEX('Paste Here'!A$2:A$2500,SMALL(IF((VALUE('Paste Here'!G$2:G$2500)&gt;=18), ROW('Paste Here'!H$2:H$2500)-ROW('Paste Here'!G$2)+1),ROW(248:248))), "")</f>
        <v/>
      </c>
      <c r="H250" s="2"/>
      <c r="K250" s="10"/>
      <c r="Q250" s="10"/>
    </row>
    <row r="251" spans="1:17">
      <c r="A251" s="2"/>
      <c r="B251" s="35" t="str" cm="1">
        <f t="array" ref="B251">IFERROR(INDEX('Paste Here'!A$2:A$2500,SMALL(IF((VALUE('Paste Here'!E$2:E$2500)&gt;=5)*(VALUE('Paste Here'!E$2:E$2500)&lt;=9), ROW('Paste Here'!E$2:E$2500)-ROW('Paste Here'!E$2)+1),ROW(249:249))), "")</f>
        <v/>
      </c>
      <c r="C251" s="36" t="str" cm="1">
        <f t="array" ref="C251">IFERROR(INDEX('Paste Here'!A$2:A$2500,SMALL(IF((VALUE('Paste Here'!E$2:E$2500)&gt;=10)*(VALUE('Paste Here'!E$2:E$2500)&lt;=17), ROW('Paste Here'!H$2:H$2500)-ROW('Paste Here'!E$2)+1),ROW(249:249))), "")</f>
        <v/>
      </c>
      <c r="D251" s="37" t="str" cm="1">
        <f t="array" ref="D251">IFERROR(INDEX('Paste Here'!A$2:A$2500,SMALL(IF((VALUE('Paste Here'!E$2:E$2500)&gt;=18), ROW('Paste Here'!H$2:H$2500)-ROW('Paste Here'!E$2)+1),ROW(249:249))), "")</f>
        <v/>
      </c>
      <c r="E251" s="35" t="str" cm="1">
        <f t="array" ref="E251">IFERROR(INDEX('Paste Here'!A$2:A$2500,SMALL(IF((VALUE('Paste Here'!G$2:G$2500)&gt;=5)*(VALUE('Paste Here'!G$2:G$2500)&lt;=9), ROW('Paste Here'!G$2:G$2500)-ROW('Paste Here'!G$2)+1),ROW(249:249))), "")</f>
        <v/>
      </c>
      <c r="F251" s="36" t="str" cm="1">
        <f t="array" ref="F251">IFERROR(INDEX('Paste Here'!A$2:A$2500,SMALL(IF((VALUE('Paste Here'!G$2:G$2500)&gt;=10)*(VALUE('Paste Here'!G$2:G$2500)&lt;=17), ROW('Paste Here'!H$2:H$2500)-ROW('Paste Here'!G$2)+1),ROW(249:249))), "")</f>
        <v/>
      </c>
      <c r="G251" s="99" t="str" cm="1">
        <f t="array" ref="G251">IFERROR(INDEX('Paste Here'!A$2:A$2500,SMALL(IF((VALUE('Paste Here'!G$2:G$2500)&gt;=18), ROW('Paste Here'!H$2:H$2500)-ROW('Paste Here'!G$2)+1),ROW(249:249))), "")</f>
        <v/>
      </c>
      <c r="H251" s="2"/>
      <c r="K251" s="10"/>
      <c r="Q251" s="10"/>
    </row>
    <row r="252" spans="1:17">
      <c r="A252" s="2"/>
      <c r="B252" s="35" t="str" cm="1">
        <f t="array" ref="B252">IFERROR(INDEX('Paste Here'!A$2:A$2500,SMALL(IF((VALUE('Paste Here'!E$2:E$2500)&gt;=5)*(VALUE('Paste Here'!E$2:E$2500)&lt;=9), ROW('Paste Here'!E$2:E$2500)-ROW('Paste Here'!E$2)+1),ROW(250:250))), "")</f>
        <v/>
      </c>
      <c r="C252" s="36" t="str" cm="1">
        <f t="array" ref="C252">IFERROR(INDEX('Paste Here'!A$2:A$2500,SMALL(IF((VALUE('Paste Here'!E$2:E$2500)&gt;=10)*(VALUE('Paste Here'!E$2:E$2500)&lt;=17), ROW('Paste Here'!H$2:H$2500)-ROW('Paste Here'!E$2)+1),ROW(250:250))), "")</f>
        <v/>
      </c>
      <c r="D252" s="37" t="str" cm="1">
        <f t="array" ref="D252">IFERROR(INDEX('Paste Here'!A$2:A$2500,SMALL(IF((VALUE('Paste Here'!E$2:E$2500)&gt;=18), ROW('Paste Here'!H$2:H$2500)-ROW('Paste Here'!E$2)+1),ROW(250:250))), "")</f>
        <v/>
      </c>
      <c r="E252" s="35" t="str" cm="1">
        <f t="array" ref="E252">IFERROR(INDEX('Paste Here'!A$2:A$2500,SMALL(IF((VALUE('Paste Here'!G$2:G$2500)&gt;=5)*(VALUE('Paste Here'!G$2:G$2500)&lt;=9), ROW('Paste Here'!G$2:G$2500)-ROW('Paste Here'!G$2)+1),ROW(250:250))), "")</f>
        <v/>
      </c>
      <c r="F252" s="36" t="str" cm="1">
        <f t="array" ref="F252">IFERROR(INDEX('Paste Here'!A$2:A$2500,SMALL(IF((VALUE('Paste Here'!G$2:G$2500)&gt;=10)*(VALUE('Paste Here'!G$2:G$2500)&lt;=17), ROW('Paste Here'!H$2:H$2500)-ROW('Paste Here'!G$2)+1),ROW(250:250))), "")</f>
        <v/>
      </c>
      <c r="G252" s="99" t="str" cm="1">
        <f t="array" ref="G252">IFERROR(INDEX('Paste Here'!A$2:A$2500,SMALL(IF((VALUE('Paste Here'!G$2:G$2500)&gt;=18), ROW('Paste Here'!H$2:H$2500)-ROW('Paste Here'!G$2)+1),ROW(250:250))), "")</f>
        <v/>
      </c>
      <c r="H252" s="2"/>
      <c r="K252" s="10"/>
      <c r="Q252" s="10"/>
    </row>
    <row r="253" spans="1:17">
      <c r="A253" s="2"/>
      <c r="B253" s="35" t="str" cm="1">
        <f t="array" ref="B253">IFERROR(INDEX('Paste Here'!A$2:A$2500,SMALL(IF((VALUE('Paste Here'!E$2:E$2500)&gt;=5)*(VALUE('Paste Here'!E$2:E$2500)&lt;=9), ROW('Paste Here'!E$2:E$2500)-ROW('Paste Here'!E$2)+1),ROW(251:251))), "")</f>
        <v/>
      </c>
      <c r="C253" s="36" t="str" cm="1">
        <f t="array" ref="C253">IFERROR(INDEX('Paste Here'!A$2:A$2500,SMALL(IF((VALUE('Paste Here'!E$2:E$2500)&gt;=10)*(VALUE('Paste Here'!E$2:E$2500)&lt;=17), ROW('Paste Here'!H$2:H$2500)-ROW('Paste Here'!E$2)+1),ROW(251:251))), "")</f>
        <v/>
      </c>
      <c r="D253" s="37" t="str" cm="1">
        <f t="array" ref="D253">IFERROR(INDEX('Paste Here'!A$2:A$2500,SMALL(IF((VALUE('Paste Here'!E$2:E$2500)&gt;=18), ROW('Paste Here'!H$2:H$2500)-ROW('Paste Here'!E$2)+1),ROW(251:251))), "")</f>
        <v/>
      </c>
      <c r="E253" s="35" t="str" cm="1">
        <f t="array" ref="E253">IFERROR(INDEX('Paste Here'!A$2:A$2500,SMALL(IF((VALUE('Paste Here'!G$2:G$2500)&gt;=5)*(VALUE('Paste Here'!G$2:G$2500)&lt;=9), ROW('Paste Here'!G$2:G$2500)-ROW('Paste Here'!G$2)+1),ROW(251:251))), "")</f>
        <v/>
      </c>
      <c r="F253" s="36" t="str" cm="1">
        <f t="array" ref="F253">IFERROR(INDEX('Paste Here'!A$2:A$2500,SMALL(IF((VALUE('Paste Here'!G$2:G$2500)&gt;=10)*(VALUE('Paste Here'!G$2:G$2500)&lt;=17), ROW('Paste Here'!H$2:H$2500)-ROW('Paste Here'!G$2)+1),ROW(251:251))), "")</f>
        <v/>
      </c>
      <c r="G253" s="99" t="str" cm="1">
        <f t="array" ref="G253">IFERROR(INDEX('Paste Here'!A$2:A$2500,SMALL(IF((VALUE('Paste Here'!G$2:G$2500)&gt;=18), ROW('Paste Here'!H$2:H$2500)-ROW('Paste Here'!G$2)+1),ROW(251:251))), "")</f>
        <v/>
      </c>
      <c r="H253" s="2"/>
      <c r="K253" s="10"/>
      <c r="Q253" s="10"/>
    </row>
    <row r="254" spans="1:17">
      <c r="A254" s="2"/>
      <c r="B254" s="35" t="str" cm="1">
        <f t="array" ref="B254">IFERROR(INDEX('Paste Here'!A$2:A$2500,SMALL(IF((VALUE('Paste Here'!E$2:E$2500)&gt;=5)*(VALUE('Paste Here'!E$2:E$2500)&lt;=9), ROW('Paste Here'!E$2:E$2500)-ROW('Paste Here'!E$2)+1),ROW(252:252))), "")</f>
        <v/>
      </c>
      <c r="C254" s="36" t="str" cm="1">
        <f t="array" ref="C254">IFERROR(INDEX('Paste Here'!A$2:A$2500,SMALL(IF((VALUE('Paste Here'!E$2:E$2500)&gt;=10)*(VALUE('Paste Here'!E$2:E$2500)&lt;=17), ROW('Paste Here'!H$2:H$2500)-ROW('Paste Here'!E$2)+1),ROW(252:252))), "")</f>
        <v/>
      </c>
      <c r="D254" s="37" t="str" cm="1">
        <f t="array" ref="D254">IFERROR(INDEX('Paste Here'!A$2:A$2500,SMALL(IF((VALUE('Paste Here'!E$2:E$2500)&gt;=18), ROW('Paste Here'!H$2:H$2500)-ROW('Paste Here'!E$2)+1),ROW(252:252))), "")</f>
        <v/>
      </c>
      <c r="E254" s="35" t="str" cm="1">
        <f t="array" ref="E254">IFERROR(INDEX('Paste Here'!A$2:A$2500,SMALL(IF((VALUE('Paste Here'!G$2:G$2500)&gt;=5)*(VALUE('Paste Here'!G$2:G$2500)&lt;=9), ROW('Paste Here'!G$2:G$2500)-ROW('Paste Here'!G$2)+1),ROW(252:252))), "")</f>
        <v/>
      </c>
      <c r="F254" s="36" t="str" cm="1">
        <f t="array" ref="F254">IFERROR(INDEX('Paste Here'!A$2:A$2500,SMALL(IF((VALUE('Paste Here'!G$2:G$2500)&gt;=10)*(VALUE('Paste Here'!G$2:G$2500)&lt;=17), ROW('Paste Here'!H$2:H$2500)-ROW('Paste Here'!G$2)+1),ROW(252:252))), "")</f>
        <v/>
      </c>
      <c r="G254" s="99" t="str" cm="1">
        <f t="array" ref="G254">IFERROR(INDEX('Paste Here'!A$2:A$2500,SMALL(IF((VALUE('Paste Here'!G$2:G$2500)&gt;=18), ROW('Paste Here'!H$2:H$2500)-ROW('Paste Here'!G$2)+1),ROW(252:252))), "")</f>
        <v/>
      </c>
      <c r="H254" s="2"/>
      <c r="K254" s="10"/>
      <c r="Q254" s="10"/>
    </row>
    <row r="255" spans="1:17">
      <c r="A255" s="2"/>
      <c r="B255" s="35" t="str" cm="1">
        <f t="array" ref="B255">IFERROR(INDEX('Paste Here'!A$2:A$2500,SMALL(IF((VALUE('Paste Here'!E$2:E$2500)&gt;=5)*(VALUE('Paste Here'!E$2:E$2500)&lt;=9), ROW('Paste Here'!E$2:E$2500)-ROW('Paste Here'!E$2)+1),ROW(253:253))), "")</f>
        <v/>
      </c>
      <c r="C255" s="36" t="str" cm="1">
        <f t="array" ref="C255">IFERROR(INDEX('Paste Here'!A$2:A$2500,SMALL(IF((VALUE('Paste Here'!E$2:E$2500)&gt;=10)*(VALUE('Paste Here'!E$2:E$2500)&lt;=17), ROW('Paste Here'!H$2:H$2500)-ROW('Paste Here'!E$2)+1),ROW(253:253))), "")</f>
        <v/>
      </c>
      <c r="D255" s="37" t="str" cm="1">
        <f t="array" ref="D255">IFERROR(INDEX('Paste Here'!A$2:A$2500,SMALL(IF((VALUE('Paste Here'!E$2:E$2500)&gt;=18), ROW('Paste Here'!H$2:H$2500)-ROW('Paste Here'!E$2)+1),ROW(253:253))), "")</f>
        <v/>
      </c>
      <c r="E255" s="35" t="str" cm="1">
        <f t="array" ref="E255">IFERROR(INDEX('Paste Here'!A$2:A$2500,SMALL(IF((VALUE('Paste Here'!G$2:G$2500)&gt;=5)*(VALUE('Paste Here'!G$2:G$2500)&lt;=9), ROW('Paste Here'!G$2:G$2500)-ROW('Paste Here'!G$2)+1),ROW(253:253))), "")</f>
        <v/>
      </c>
      <c r="F255" s="36" t="str" cm="1">
        <f t="array" ref="F255">IFERROR(INDEX('Paste Here'!A$2:A$2500,SMALL(IF((VALUE('Paste Here'!G$2:G$2500)&gt;=10)*(VALUE('Paste Here'!G$2:G$2500)&lt;=17), ROW('Paste Here'!H$2:H$2500)-ROW('Paste Here'!G$2)+1),ROW(253:253))), "")</f>
        <v/>
      </c>
      <c r="G255" s="99" t="str" cm="1">
        <f t="array" ref="G255">IFERROR(INDEX('Paste Here'!A$2:A$2500,SMALL(IF((VALUE('Paste Here'!G$2:G$2500)&gt;=18), ROW('Paste Here'!H$2:H$2500)-ROW('Paste Here'!G$2)+1),ROW(253:253))), "")</f>
        <v/>
      </c>
      <c r="H255" s="2"/>
      <c r="K255" s="10"/>
      <c r="Q255" s="10"/>
    </row>
    <row r="256" spans="1:17">
      <c r="A256" s="2"/>
      <c r="B256" s="35" t="str" cm="1">
        <f t="array" ref="B256">IFERROR(INDEX('Paste Here'!A$2:A$2500,SMALL(IF((VALUE('Paste Here'!E$2:E$2500)&gt;=5)*(VALUE('Paste Here'!E$2:E$2500)&lt;=9), ROW('Paste Here'!E$2:E$2500)-ROW('Paste Here'!E$2)+1),ROW(254:254))), "")</f>
        <v/>
      </c>
      <c r="C256" s="36" t="str" cm="1">
        <f t="array" ref="C256">IFERROR(INDEX('Paste Here'!A$2:A$2500,SMALL(IF((VALUE('Paste Here'!E$2:E$2500)&gt;=10)*(VALUE('Paste Here'!E$2:E$2500)&lt;=17), ROW('Paste Here'!H$2:H$2500)-ROW('Paste Here'!E$2)+1),ROW(254:254))), "")</f>
        <v/>
      </c>
      <c r="D256" s="37" t="str" cm="1">
        <f t="array" ref="D256">IFERROR(INDEX('Paste Here'!A$2:A$2500,SMALL(IF((VALUE('Paste Here'!E$2:E$2500)&gt;=18), ROW('Paste Here'!H$2:H$2500)-ROW('Paste Here'!E$2)+1),ROW(254:254))), "")</f>
        <v/>
      </c>
      <c r="E256" s="35" t="str" cm="1">
        <f t="array" ref="E256">IFERROR(INDEX('Paste Here'!A$2:A$2500,SMALL(IF((VALUE('Paste Here'!G$2:G$2500)&gt;=5)*(VALUE('Paste Here'!G$2:G$2500)&lt;=9), ROW('Paste Here'!G$2:G$2500)-ROW('Paste Here'!G$2)+1),ROW(254:254))), "")</f>
        <v/>
      </c>
      <c r="F256" s="36" t="str" cm="1">
        <f t="array" ref="F256">IFERROR(INDEX('Paste Here'!A$2:A$2500,SMALL(IF((VALUE('Paste Here'!G$2:G$2500)&gt;=10)*(VALUE('Paste Here'!G$2:G$2500)&lt;=17), ROW('Paste Here'!H$2:H$2500)-ROW('Paste Here'!G$2)+1),ROW(254:254))), "")</f>
        <v/>
      </c>
      <c r="G256" s="99" t="str" cm="1">
        <f t="array" ref="G256">IFERROR(INDEX('Paste Here'!A$2:A$2500,SMALL(IF((VALUE('Paste Here'!G$2:G$2500)&gt;=18), ROW('Paste Here'!H$2:H$2500)-ROW('Paste Here'!G$2)+1),ROW(254:254))), "")</f>
        <v/>
      </c>
      <c r="H256" s="2"/>
      <c r="K256" s="10"/>
      <c r="Q256" s="10"/>
    </row>
    <row r="257" spans="1:17">
      <c r="A257" s="2"/>
      <c r="B257" s="35" t="str" cm="1">
        <f t="array" ref="B257">IFERROR(INDEX('Paste Here'!A$2:A$2500,SMALL(IF((VALUE('Paste Here'!E$2:E$2500)&gt;=5)*(VALUE('Paste Here'!E$2:E$2500)&lt;=9), ROW('Paste Here'!E$2:E$2500)-ROW('Paste Here'!E$2)+1),ROW(255:255))), "")</f>
        <v/>
      </c>
      <c r="C257" s="36" t="str" cm="1">
        <f t="array" ref="C257">IFERROR(INDEX('Paste Here'!A$2:A$2500,SMALL(IF((VALUE('Paste Here'!E$2:E$2500)&gt;=10)*(VALUE('Paste Here'!E$2:E$2500)&lt;=17), ROW('Paste Here'!H$2:H$2500)-ROW('Paste Here'!E$2)+1),ROW(255:255))), "")</f>
        <v/>
      </c>
      <c r="D257" s="37" t="str" cm="1">
        <f t="array" ref="D257">IFERROR(INDEX('Paste Here'!A$2:A$2500,SMALL(IF((VALUE('Paste Here'!E$2:E$2500)&gt;=18), ROW('Paste Here'!H$2:H$2500)-ROW('Paste Here'!E$2)+1),ROW(255:255))), "")</f>
        <v/>
      </c>
      <c r="E257" s="35" t="str" cm="1">
        <f t="array" ref="E257">IFERROR(INDEX('Paste Here'!A$2:A$2500,SMALL(IF((VALUE('Paste Here'!G$2:G$2500)&gt;=5)*(VALUE('Paste Here'!G$2:G$2500)&lt;=9), ROW('Paste Here'!G$2:G$2500)-ROW('Paste Here'!G$2)+1),ROW(255:255))), "")</f>
        <v/>
      </c>
      <c r="F257" s="36" t="str" cm="1">
        <f t="array" ref="F257">IFERROR(INDEX('Paste Here'!A$2:A$2500,SMALL(IF((VALUE('Paste Here'!G$2:G$2500)&gt;=10)*(VALUE('Paste Here'!G$2:G$2500)&lt;=17), ROW('Paste Here'!H$2:H$2500)-ROW('Paste Here'!G$2)+1),ROW(255:255))), "")</f>
        <v/>
      </c>
      <c r="G257" s="99" t="str" cm="1">
        <f t="array" ref="G257">IFERROR(INDEX('Paste Here'!A$2:A$2500,SMALL(IF((VALUE('Paste Here'!G$2:G$2500)&gt;=18), ROW('Paste Here'!H$2:H$2500)-ROW('Paste Here'!G$2)+1),ROW(255:255))), "")</f>
        <v/>
      </c>
      <c r="H257" s="2"/>
      <c r="K257" s="10"/>
      <c r="Q257" s="10"/>
    </row>
    <row r="258" spans="1:17">
      <c r="A258" s="2"/>
      <c r="B258" s="35" t="str" cm="1">
        <f t="array" ref="B258">IFERROR(INDEX('Paste Here'!A$2:A$2500,SMALL(IF((VALUE('Paste Here'!E$2:E$2500)&gt;=5)*(VALUE('Paste Here'!E$2:E$2500)&lt;=9), ROW('Paste Here'!E$2:E$2500)-ROW('Paste Here'!E$2)+1),ROW(256:256))), "")</f>
        <v/>
      </c>
      <c r="C258" s="36" t="str" cm="1">
        <f t="array" ref="C258">IFERROR(INDEX('Paste Here'!A$2:A$2500,SMALL(IF((VALUE('Paste Here'!E$2:E$2500)&gt;=10)*(VALUE('Paste Here'!E$2:E$2500)&lt;=17), ROW('Paste Here'!H$2:H$2500)-ROW('Paste Here'!E$2)+1),ROW(256:256))), "")</f>
        <v/>
      </c>
      <c r="D258" s="37" t="str" cm="1">
        <f t="array" ref="D258">IFERROR(INDEX('Paste Here'!A$2:A$2500,SMALL(IF((VALUE('Paste Here'!E$2:E$2500)&gt;=18), ROW('Paste Here'!H$2:H$2500)-ROW('Paste Here'!E$2)+1),ROW(256:256))), "")</f>
        <v/>
      </c>
      <c r="E258" s="35" t="str" cm="1">
        <f t="array" ref="E258">IFERROR(INDEX('Paste Here'!A$2:A$2500,SMALL(IF((VALUE('Paste Here'!G$2:G$2500)&gt;=5)*(VALUE('Paste Here'!G$2:G$2500)&lt;=9), ROW('Paste Here'!G$2:G$2500)-ROW('Paste Here'!G$2)+1),ROW(256:256))), "")</f>
        <v/>
      </c>
      <c r="F258" s="36" t="str" cm="1">
        <f t="array" ref="F258">IFERROR(INDEX('Paste Here'!A$2:A$2500,SMALL(IF((VALUE('Paste Here'!G$2:G$2500)&gt;=10)*(VALUE('Paste Here'!G$2:G$2500)&lt;=17), ROW('Paste Here'!H$2:H$2500)-ROW('Paste Here'!G$2)+1),ROW(256:256))), "")</f>
        <v/>
      </c>
      <c r="G258" s="99" t="str" cm="1">
        <f t="array" ref="G258">IFERROR(INDEX('Paste Here'!A$2:A$2500,SMALL(IF((VALUE('Paste Here'!G$2:G$2500)&gt;=18), ROW('Paste Here'!H$2:H$2500)-ROW('Paste Here'!G$2)+1),ROW(256:256))), "")</f>
        <v/>
      </c>
      <c r="H258" s="2"/>
      <c r="K258" s="10"/>
      <c r="Q258" s="10"/>
    </row>
    <row r="259" spans="1:17">
      <c r="A259" s="2"/>
      <c r="B259" s="35" t="str" cm="1">
        <f t="array" ref="B259">IFERROR(INDEX('Paste Here'!A$2:A$2500,SMALL(IF((VALUE('Paste Here'!E$2:E$2500)&gt;=5)*(VALUE('Paste Here'!E$2:E$2500)&lt;=9), ROW('Paste Here'!E$2:E$2500)-ROW('Paste Here'!E$2)+1),ROW(257:257))), "")</f>
        <v/>
      </c>
      <c r="C259" s="36" t="str" cm="1">
        <f t="array" ref="C259">IFERROR(INDEX('Paste Here'!A$2:A$2500,SMALL(IF((VALUE('Paste Here'!E$2:E$2500)&gt;=10)*(VALUE('Paste Here'!E$2:E$2500)&lt;=17), ROW('Paste Here'!H$2:H$2500)-ROW('Paste Here'!E$2)+1),ROW(257:257))), "")</f>
        <v/>
      </c>
      <c r="D259" s="37" t="str" cm="1">
        <f t="array" ref="D259">IFERROR(INDEX('Paste Here'!A$2:A$2500,SMALL(IF((VALUE('Paste Here'!E$2:E$2500)&gt;=18), ROW('Paste Here'!H$2:H$2500)-ROW('Paste Here'!E$2)+1),ROW(257:257))), "")</f>
        <v/>
      </c>
      <c r="E259" s="35" t="str" cm="1">
        <f t="array" ref="E259">IFERROR(INDEX('Paste Here'!A$2:A$2500,SMALL(IF((VALUE('Paste Here'!G$2:G$2500)&gt;=5)*(VALUE('Paste Here'!G$2:G$2500)&lt;=9), ROW('Paste Here'!G$2:G$2500)-ROW('Paste Here'!G$2)+1),ROW(257:257))), "")</f>
        <v/>
      </c>
      <c r="F259" s="36" t="str" cm="1">
        <f t="array" ref="F259">IFERROR(INDEX('Paste Here'!A$2:A$2500,SMALL(IF((VALUE('Paste Here'!G$2:G$2500)&gt;=10)*(VALUE('Paste Here'!G$2:G$2500)&lt;=17), ROW('Paste Here'!H$2:H$2500)-ROW('Paste Here'!G$2)+1),ROW(257:257))), "")</f>
        <v/>
      </c>
      <c r="G259" s="99" t="str" cm="1">
        <f t="array" ref="G259">IFERROR(INDEX('Paste Here'!A$2:A$2500,SMALL(IF((VALUE('Paste Here'!G$2:G$2500)&gt;=18), ROW('Paste Here'!H$2:H$2500)-ROW('Paste Here'!G$2)+1),ROW(257:257))), "")</f>
        <v/>
      </c>
      <c r="H259" s="2"/>
      <c r="K259" s="10"/>
      <c r="Q259" s="10"/>
    </row>
    <row r="260" spans="1:17">
      <c r="A260" s="2"/>
      <c r="B260" s="35" t="str" cm="1">
        <f t="array" ref="B260">IFERROR(INDEX('Paste Here'!A$2:A$2500,SMALL(IF((VALUE('Paste Here'!E$2:E$2500)&gt;=5)*(VALUE('Paste Here'!E$2:E$2500)&lt;=9), ROW('Paste Here'!E$2:E$2500)-ROW('Paste Here'!E$2)+1),ROW(258:258))), "")</f>
        <v/>
      </c>
      <c r="C260" s="36" t="str" cm="1">
        <f t="array" ref="C260">IFERROR(INDEX('Paste Here'!A$2:A$2500,SMALL(IF((VALUE('Paste Here'!E$2:E$2500)&gt;=10)*(VALUE('Paste Here'!E$2:E$2500)&lt;=17), ROW('Paste Here'!H$2:H$2500)-ROW('Paste Here'!E$2)+1),ROW(258:258))), "")</f>
        <v/>
      </c>
      <c r="D260" s="37" t="str" cm="1">
        <f t="array" ref="D260">IFERROR(INDEX('Paste Here'!A$2:A$2500,SMALL(IF((VALUE('Paste Here'!E$2:E$2500)&gt;=18), ROW('Paste Here'!H$2:H$2500)-ROW('Paste Here'!E$2)+1),ROW(258:258))), "")</f>
        <v/>
      </c>
      <c r="E260" s="35" t="str" cm="1">
        <f t="array" ref="E260">IFERROR(INDEX('Paste Here'!A$2:A$2500,SMALL(IF((VALUE('Paste Here'!G$2:G$2500)&gt;=5)*(VALUE('Paste Here'!G$2:G$2500)&lt;=9), ROW('Paste Here'!G$2:G$2500)-ROW('Paste Here'!G$2)+1),ROW(258:258))), "")</f>
        <v/>
      </c>
      <c r="F260" s="36" t="str" cm="1">
        <f t="array" ref="F260">IFERROR(INDEX('Paste Here'!A$2:A$2500,SMALL(IF((VALUE('Paste Here'!G$2:G$2500)&gt;=10)*(VALUE('Paste Here'!G$2:G$2500)&lt;=17), ROW('Paste Here'!H$2:H$2500)-ROW('Paste Here'!G$2)+1),ROW(258:258))), "")</f>
        <v/>
      </c>
      <c r="G260" s="99" t="str" cm="1">
        <f t="array" ref="G260">IFERROR(INDEX('Paste Here'!A$2:A$2500,SMALL(IF((VALUE('Paste Here'!G$2:G$2500)&gt;=18), ROW('Paste Here'!H$2:H$2500)-ROW('Paste Here'!G$2)+1),ROW(258:258))), "")</f>
        <v/>
      </c>
      <c r="H260" s="2"/>
      <c r="K260" s="10"/>
      <c r="Q260" s="10"/>
    </row>
    <row r="261" spans="1:17">
      <c r="A261" s="2"/>
      <c r="B261" s="35" t="str" cm="1">
        <f t="array" ref="B261">IFERROR(INDEX('Paste Here'!A$2:A$2500,SMALL(IF((VALUE('Paste Here'!E$2:E$2500)&gt;=5)*(VALUE('Paste Here'!E$2:E$2500)&lt;=9), ROW('Paste Here'!E$2:E$2500)-ROW('Paste Here'!E$2)+1),ROW(259:259))), "")</f>
        <v/>
      </c>
      <c r="C261" s="36" t="str" cm="1">
        <f t="array" ref="C261">IFERROR(INDEX('Paste Here'!A$2:A$2500,SMALL(IF((VALUE('Paste Here'!E$2:E$2500)&gt;=10)*(VALUE('Paste Here'!E$2:E$2500)&lt;=17), ROW('Paste Here'!H$2:H$2500)-ROW('Paste Here'!E$2)+1),ROW(259:259))), "")</f>
        <v/>
      </c>
      <c r="D261" s="37" t="str" cm="1">
        <f t="array" ref="D261">IFERROR(INDEX('Paste Here'!A$2:A$2500,SMALL(IF((VALUE('Paste Here'!E$2:E$2500)&gt;=18), ROW('Paste Here'!H$2:H$2500)-ROW('Paste Here'!E$2)+1),ROW(259:259))), "")</f>
        <v/>
      </c>
      <c r="E261" s="35" t="str" cm="1">
        <f t="array" ref="E261">IFERROR(INDEX('Paste Here'!A$2:A$2500,SMALL(IF((VALUE('Paste Here'!G$2:G$2500)&gt;=5)*(VALUE('Paste Here'!G$2:G$2500)&lt;=9), ROW('Paste Here'!G$2:G$2500)-ROW('Paste Here'!G$2)+1),ROW(259:259))), "")</f>
        <v/>
      </c>
      <c r="F261" s="36" t="str" cm="1">
        <f t="array" ref="F261">IFERROR(INDEX('Paste Here'!A$2:A$2500,SMALL(IF((VALUE('Paste Here'!G$2:G$2500)&gt;=10)*(VALUE('Paste Here'!G$2:G$2500)&lt;=17), ROW('Paste Here'!H$2:H$2500)-ROW('Paste Here'!G$2)+1),ROW(259:259))), "")</f>
        <v/>
      </c>
      <c r="G261" s="99" t="str" cm="1">
        <f t="array" ref="G261">IFERROR(INDEX('Paste Here'!A$2:A$2500,SMALL(IF((VALUE('Paste Here'!G$2:G$2500)&gt;=18), ROW('Paste Here'!H$2:H$2500)-ROW('Paste Here'!G$2)+1),ROW(259:259))), "")</f>
        <v/>
      </c>
      <c r="H261" s="2"/>
      <c r="K261" s="10"/>
      <c r="Q261" s="10"/>
    </row>
    <row r="262" spans="1:17">
      <c r="A262" s="2"/>
      <c r="B262" s="35" t="str" cm="1">
        <f t="array" ref="B262">IFERROR(INDEX('Paste Here'!A$2:A$2500,SMALL(IF((VALUE('Paste Here'!E$2:E$2500)&gt;=5)*(VALUE('Paste Here'!E$2:E$2500)&lt;=9), ROW('Paste Here'!E$2:E$2500)-ROW('Paste Here'!E$2)+1),ROW(260:260))), "")</f>
        <v/>
      </c>
      <c r="C262" s="36" t="str" cm="1">
        <f t="array" ref="C262">IFERROR(INDEX('Paste Here'!A$2:A$2500,SMALL(IF((VALUE('Paste Here'!E$2:E$2500)&gt;=10)*(VALUE('Paste Here'!E$2:E$2500)&lt;=17), ROW('Paste Here'!H$2:H$2500)-ROW('Paste Here'!E$2)+1),ROW(260:260))), "")</f>
        <v/>
      </c>
      <c r="D262" s="37" t="str" cm="1">
        <f t="array" ref="D262">IFERROR(INDEX('Paste Here'!A$2:A$2500,SMALL(IF((VALUE('Paste Here'!E$2:E$2500)&gt;=18), ROW('Paste Here'!H$2:H$2500)-ROW('Paste Here'!E$2)+1),ROW(260:260))), "")</f>
        <v/>
      </c>
      <c r="E262" s="35" t="str" cm="1">
        <f t="array" ref="E262">IFERROR(INDEX('Paste Here'!A$2:A$2500,SMALL(IF((VALUE('Paste Here'!G$2:G$2500)&gt;=5)*(VALUE('Paste Here'!G$2:G$2500)&lt;=9), ROW('Paste Here'!G$2:G$2500)-ROW('Paste Here'!G$2)+1),ROW(260:260))), "")</f>
        <v/>
      </c>
      <c r="F262" s="36" t="str" cm="1">
        <f t="array" ref="F262">IFERROR(INDEX('Paste Here'!A$2:A$2500,SMALL(IF((VALUE('Paste Here'!G$2:G$2500)&gt;=10)*(VALUE('Paste Here'!G$2:G$2500)&lt;=17), ROW('Paste Here'!H$2:H$2500)-ROW('Paste Here'!G$2)+1),ROW(260:260))), "")</f>
        <v/>
      </c>
      <c r="G262" s="99" t="str" cm="1">
        <f t="array" ref="G262">IFERROR(INDEX('Paste Here'!A$2:A$2500,SMALL(IF((VALUE('Paste Here'!G$2:G$2500)&gt;=18), ROW('Paste Here'!H$2:H$2500)-ROW('Paste Here'!G$2)+1),ROW(260:260))), "")</f>
        <v/>
      </c>
      <c r="H262" s="2"/>
      <c r="K262" s="10"/>
      <c r="Q262" s="10"/>
    </row>
    <row r="263" spans="1:17">
      <c r="A263" s="2"/>
      <c r="B263" s="35" t="str" cm="1">
        <f t="array" ref="B263">IFERROR(INDEX('Paste Here'!A$2:A$2500,SMALL(IF((VALUE('Paste Here'!E$2:E$2500)&gt;=5)*(VALUE('Paste Here'!E$2:E$2500)&lt;=9), ROW('Paste Here'!E$2:E$2500)-ROW('Paste Here'!E$2)+1),ROW(261:261))), "")</f>
        <v/>
      </c>
      <c r="C263" s="36" t="str" cm="1">
        <f t="array" ref="C263">IFERROR(INDEX('Paste Here'!A$2:A$2500,SMALL(IF((VALUE('Paste Here'!E$2:E$2500)&gt;=10)*(VALUE('Paste Here'!E$2:E$2500)&lt;=17), ROW('Paste Here'!H$2:H$2500)-ROW('Paste Here'!E$2)+1),ROW(261:261))), "")</f>
        <v/>
      </c>
      <c r="D263" s="37" t="str" cm="1">
        <f t="array" ref="D263">IFERROR(INDEX('Paste Here'!A$2:A$2500,SMALL(IF((VALUE('Paste Here'!E$2:E$2500)&gt;=18), ROW('Paste Here'!H$2:H$2500)-ROW('Paste Here'!E$2)+1),ROW(261:261))), "")</f>
        <v/>
      </c>
      <c r="E263" s="35" t="str" cm="1">
        <f t="array" ref="E263">IFERROR(INDEX('Paste Here'!A$2:A$2500,SMALL(IF((VALUE('Paste Here'!G$2:G$2500)&gt;=5)*(VALUE('Paste Here'!G$2:G$2500)&lt;=9), ROW('Paste Here'!G$2:G$2500)-ROW('Paste Here'!G$2)+1),ROW(261:261))), "")</f>
        <v/>
      </c>
      <c r="F263" s="36" t="str" cm="1">
        <f t="array" ref="F263">IFERROR(INDEX('Paste Here'!A$2:A$2500,SMALL(IF((VALUE('Paste Here'!G$2:G$2500)&gt;=10)*(VALUE('Paste Here'!G$2:G$2500)&lt;=17), ROW('Paste Here'!H$2:H$2500)-ROW('Paste Here'!G$2)+1),ROW(261:261))), "")</f>
        <v/>
      </c>
      <c r="G263" s="99" t="str" cm="1">
        <f t="array" ref="G263">IFERROR(INDEX('Paste Here'!A$2:A$2500,SMALL(IF((VALUE('Paste Here'!G$2:G$2500)&gt;=18), ROW('Paste Here'!H$2:H$2500)-ROW('Paste Here'!G$2)+1),ROW(261:261))), "")</f>
        <v/>
      </c>
      <c r="H263" s="2"/>
      <c r="K263" s="10"/>
      <c r="Q263" s="10"/>
    </row>
    <row r="264" spans="1:17">
      <c r="A264" s="2"/>
      <c r="B264" s="35" t="str" cm="1">
        <f t="array" ref="B264">IFERROR(INDEX('Paste Here'!A$2:A$2500,SMALL(IF((VALUE('Paste Here'!E$2:E$2500)&gt;=5)*(VALUE('Paste Here'!E$2:E$2500)&lt;=9), ROW('Paste Here'!E$2:E$2500)-ROW('Paste Here'!E$2)+1),ROW(262:262))), "")</f>
        <v/>
      </c>
      <c r="C264" s="36" t="str" cm="1">
        <f t="array" ref="C264">IFERROR(INDEX('Paste Here'!A$2:A$2500,SMALL(IF((VALUE('Paste Here'!E$2:E$2500)&gt;=10)*(VALUE('Paste Here'!E$2:E$2500)&lt;=17), ROW('Paste Here'!H$2:H$2500)-ROW('Paste Here'!E$2)+1),ROW(262:262))), "")</f>
        <v/>
      </c>
      <c r="D264" s="37" t="str" cm="1">
        <f t="array" ref="D264">IFERROR(INDEX('Paste Here'!A$2:A$2500,SMALL(IF((VALUE('Paste Here'!E$2:E$2500)&gt;=18), ROW('Paste Here'!H$2:H$2500)-ROW('Paste Here'!E$2)+1),ROW(262:262))), "")</f>
        <v/>
      </c>
      <c r="E264" s="35" t="str" cm="1">
        <f t="array" ref="E264">IFERROR(INDEX('Paste Here'!A$2:A$2500,SMALL(IF((VALUE('Paste Here'!G$2:G$2500)&gt;=5)*(VALUE('Paste Here'!G$2:G$2500)&lt;=9), ROW('Paste Here'!G$2:G$2500)-ROW('Paste Here'!G$2)+1),ROW(262:262))), "")</f>
        <v/>
      </c>
      <c r="F264" s="36" t="str" cm="1">
        <f t="array" ref="F264">IFERROR(INDEX('Paste Here'!A$2:A$2500,SMALL(IF((VALUE('Paste Here'!G$2:G$2500)&gt;=10)*(VALUE('Paste Here'!G$2:G$2500)&lt;=17), ROW('Paste Here'!H$2:H$2500)-ROW('Paste Here'!G$2)+1),ROW(262:262))), "")</f>
        <v/>
      </c>
      <c r="G264" s="99" t="str" cm="1">
        <f t="array" ref="G264">IFERROR(INDEX('Paste Here'!A$2:A$2500,SMALL(IF((VALUE('Paste Here'!G$2:G$2500)&gt;=18), ROW('Paste Here'!H$2:H$2500)-ROW('Paste Here'!G$2)+1),ROW(262:262))), "")</f>
        <v/>
      </c>
      <c r="H264" s="2"/>
      <c r="K264" s="10"/>
      <c r="Q264" s="10"/>
    </row>
    <row r="265" spans="1:17">
      <c r="A265" s="2"/>
      <c r="B265" s="35" t="str" cm="1">
        <f t="array" ref="B265">IFERROR(INDEX('Paste Here'!A$2:A$2500,SMALL(IF((VALUE('Paste Here'!E$2:E$2500)&gt;=5)*(VALUE('Paste Here'!E$2:E$2500)&lt;=9), ROW('Paste Here'!E$2:E$2500)-ROW('Paste Here'!E$2)+1),ROW(263:263))), "")</f>
        <v/>
      </c>
      <c r="C265" s="36" t="str" cm="1">
        <f t="array" ref="C265">IFERROR(INDEX('Paste Here'!A$2:A$2500,SMALL(IF((VALUE('Paste Here'!E$2:E$2500)&gt;=10)*(VALUE('Paste Here'!E$2:E$2500)&lt;=17), ROW('Paste Here'!H$2:H$2500)-ROW('Paste Here'!E$2)+1),ROW(263:263))), "")</f>
        <v/>
      </c>
      <c r="D265" s="37" t="str" cm="1">
        <f t="array" ref="D265">IFERROR(INDEX('Paste Here'!A$2:A$2500,SMALL(IF((VALUE('Paste Here'!E$2:E$2500)&gt;=18), ROW('Paste Here'!H$2:H$2500)-ROW('Paste Here'!E$2)+1),ROW(263:263))), "")</f>
        <v/>
      </c>
      <c r="E265" s="35" t="str" cm="1">
        <f t="array" ref="E265">IFERROR(INDEX('Paste Here'!A$2:A$2500,SMALL(IF((VALUE('Paste Here'!G$2:G$2500)&gt;=5)*(VALUE('Paste Here'!G$2:G$2500)&lt;=9), ROW('Paste Here'!G$2:G$2500)-ROW('Paste Here'!G$2)+1),ROW(263:263))), "")</f>
        <v/>
      </c>
      <c r="F265" s="36" t="str" cm="1">
        <f t="array" ref="F265">IFERROR(INDEX('Paste Here'!A$2:A$2500,SMALL(IF((VALUE('Paste Here'!G$2:G$2500)&gt;=10)*(VALUE('Paste Here'!G$2:G$2500)&lt;=17), ROW('Paste Here'!H$2:H$2500)-ROW('Paste Here'!G$2)+1),ROW(263:263))), "")</f>
        <v/>
      </c>
      <c r="G265" s="99" t="str" cm="1">
        <f t="array" ref="G265">IFERROR(INDEX('Paste Here'!A$2:A$2500,SMALL(IF((VALUE('Paste Here'!G$2:G$2500)&gt;=18), ROW('Paste Here'!H$2:H$2500)-ROW('Paste Here'!G$2)+1),ROW(263:263))), "")</f>
        <v/>
      </c>
      <c r="H265" s="2"/>
      <c r="K265" s="10"/>
      <c r="Q265" s="10"/>
    </row>
    <row r="266" spans="1:17">
      <c r="A266" s="2"/>
      <c r="B266" s="35" t="str" cm="1">
        <f t="array" ref="B266">IFERROR(INDEX('Paste Here'!A$2:A$2500,SMALL(IF((VALUE('Paste Here'!E$2:E$2500)&gt;=5)*(VALUE('Paste Here'!E$2:E$2500)&lt;=9), ROW('Paste Here'!E$2:E$2500)-ROW('Paste Here'!E$2)+1),ROW(264:264))), "")</f>
        <v/>
      </c>
      <c r="C266" s="36" t="str" cm="1">
        <f t="array" ref="C266">IFERROR(INDEX('Paste Here'!A$2:A$2500,SMALL(IF((VALUE('Paste Here'!E$2:E$2500)&gt;=10)*(VALUE('Paste Here'!E$2:E$2500)&lt;=17), ROW('Paste Here'!H$2:H$2500)-ROW('Paste Here'!E$2)+1),ROW(264:264))), "")</f>
        <v/>
      </c>
      <c r="D266" s="37" t="str" cm="1">
        <f t="array" ref="D266">IFERROR(INDEX('Paste Here'!A$2:A$2500,SMALL(IF((VALUE('Paste Here'!E$2:E$2500)&gt;=18), ROW('Paste Here'!H$2:H$2500)-ROW('Paste Here'!E$2)+1),ROW(264:264))), "")</f>
        <v/>
      </c>
      <c r="E266" s="35" t="str" cm="1">
        <f t="array" ref="E266">IFERROR(INDEX('Paste Here'!A$2:A$2500,SMALL(IF((VALUE('Paste Here'!G$2:G$2500)&gt;=5)*(VALUE('Paste Here'!G$2:G$2500)&lt;=9), ROW('Paste Here'!G$2:G$2500)-ROW('Paste Here'!G$2)+1),ROW(264:264))), "")</f>
        <v/>
      </c>
      <c r="F266" s="36" t="str" cm="1">
        <f t="array" ref="F266">IFERROR(INDEX('Paste Here'!A$2:A$2500,SMALL(IF((VALUE('Paste Here'!G$2:G$2500)&gt;=10)*(VALUE('Paste Here'!G$2:G$2500)&lt;=17), ROW('Paste Here'!H$2:H$2500)-ROW('Paste Here'!G$2)+1),ROW(264:264))), "")</f>
        <v/>
      </c>
      <c r="G266" s="99" t="str" cm="1">
        <f t="array" ref="G266">IFERROR(INDEX('Paste Here'!A$2:A$2500,SMALL(IF((VALUE('Paste Here'!G$2:G$2500)&gt;=18), ROW('Paste Here'!H$2:H$2500)-ROW('Paste Here'!G$2)+1),ROW(264:264))), "")</f>
        <v/>
      </c>
      <c r="H266" s="2"/>
      <c r="K266" s="10"/>
      <c r="Q266" s="10"/>
    </row>
    <row r="267" spans="1:17">
      <c r="A267" s="2"/>
      <c r="B267" s="35" t="str" cm="1">
        <f t="array" ref="B267">IFERROR(INDEX('Paste Here'!A$2:A$2500,SMALL(IF((VALUE('Paste Here'!E$2:E$2500)&gt;=5)*(VALUE('Paste Here'!E$2:E$2500)&lt;=9), ROW('Paste Here'!E$2:E$2500)-ROW('Paste Here'!E$2)+1),ROW(265:265))), "")</f>
        <v/>
      </c>
      <c r="C267" s="36" t="str" cm="1">
        <f t="array" ref="C267">IFERROR(INDEX('Paste Here'!A$2:A$2500,SMALL(IF((VALUE('Paste Here'!E$2:E$2500)&gt;=10)*(VALUE('Paste Here'!E$2:E$2500)&lt;=17), ROW('Paste Here'!H$2:H$2500)-ROW('Paste Here'!E$2)+1),ROW(265:265))), "")</f>
        <v/>
      </c>
      <c r="D267" s="37" t="str" cm="1">
        <f t="array" ref="D267">IFERROR(INDEX('Paste Here'!A$2:A$2500,SMALL(IF((VALUE('Paste Here'!E$2:E$2500)&gt;=18), ROW('Paste Here'!H$2:H$2500)-ROW('Paste Here'!E$2)+1),ROW(265:265))), "")</f>
        <v/>
      </c>
      <c r="E267" s="35" t="str" cm="1">
        <f t="array" ref="E267">IFERROR(INDEX('Paste Here'!A$2:A$2500,SMALL(IF((VALUE('Paste Here'!G$2:G$2500)&gt;=5)*(VALUE('Paste Here'!G$2:G$2500)&lt;=9), ROW('Paste Here'!G$2:G$2500)-ROW('Paste Here'!G$2)+1),ROW(265:265))), "")</f>
        <v/>
      </c>
      <c r="F267" s="36" t="str" cm="1">
        <f t="array" ref="F267">IFERROR(INDEX('Paste Here'!A$2:A$2500,SMALL(IF((VALUE('Paste Here'!G$2:G$2500)&gt;=10)*(VALUE('Paste Here'!G$2:G$2500)&lt;=17), ROW('Paste Here'!H$2:H$2500)-ROW('Paste Here'!G$2)+1),ROW(265:265))), "")</f>
        <v/>
      </c>
      <c r="G267" s="99" t="str" cm="1">
        <f t="array" ref="G267">IFERROR(INDEX('Paste Here'!A$2:A$2500,SMALL(IF((VALUE('Paste Here'!G$2:G$2500)&gt;=18), ROW('Paste Here'!H$2:H$2500)-ROW('Paste Here'!G$2)+1),ROW(265:265))), "")</f>
        <v/>
      </c>
      <c r="H267" s="2"/>
      <c r="K267" s="10"/>
      <c r="Q267" s="10"/>
    </row>
    <row r="268" spans="1:17">
      <c r="A268" s="2"/>
      <c r="B268" s="35" t="str" cm="1">
        <f t="array" ref="B268">IFERROR(INDEX('Paste Here'!A$2:A$2500,SMALL(IF((VALUE('Paste Here'!E$2:E$2500)&gt;=5)*(VALUE('Paste Here'!E$2:E$2500)&lt;=9), ROW('Paste Here'!E$2:E$2500)-ROW('Paste Here'!E$2)+1),ROW(266:266))), "")</f>
        <v/>
      </c>
      <c r="C268" s="36" t="str" cm="1">
        <f t="array" ref="C268">IFERROR(INDEX('Paste Here'!A$2:A$2500,SMALL(IF((VALUE('Paste Here'!E$2:E$2500)&gt;=10)*(VALUE('Paste Here'!E$2:E$2500)&lt;=17), ROW('Paste Here'!H$2:H$2500)-ROW('Paste Here'!E$2)+1),ROW(266:266))), "")</f>
        <v/>
      </c>
      <c r="D268" s="37" t="str" cm="1">
        <f t="array" ref="D268">IFERROR(INDEX('Paste Here'!A$2:A$2500,SMALL(IF((VALUE('Paste Here'!E$2:E$2500)&gt;=18), ROW('Paste Here'!H$2:H$2500)-ROW('Paste Here'!E$2)+1),ROW(266:266))), "")</f>
        <v/>
      </c>
      <c r="E268" s="35" t="str" cm="1">
        <f t="array" ref="E268">IFERROR(INDEX('Paste Here'!A$2:A$2500,SMALL(IF((VALUE('Paste Here'!G$2:G$2500)&gt;=5)*(VALUE('Paste Here'!G$2:G$2500)&lt;=9), ROW('Paste Here'!G$2:G$2500)-ROW('Paste Here'!G$2)+1),ROW(266:266))), "")</f>
        <v/>
      </c>
      <c r="F268" s="36" t="str" cm="1">
        <f t="array" ref="F268">IFERROR(INDEX('Paste Here'!A$2:A$2500,SMALL(IF((VALUE('Paste Here'!G$2:G$2500)&gt;=10)*(VALUE('Paste Here'!G$2:G$2500)&lt;=17), ROW('Paste Here'!H$2:H$2500)-ROW('Paste Here'!G$2)+1),ROW(266:266))), "")</f>
        <v/>
      </c>
      <c r="G268" s="99" t="str" cm="1">
        <f t="array" ref="G268">IFERROR(INDEX('Paste Here'!A$2:A$2500,SMALL(IF((VALUE('Paste Here'!G$2:G$2500)&gt;=18), ROW('Paste Here'!H$2:H$2500)-ROW('Paste Here'!G$2)+1),ROW(266:266))), "")</f>
        <v/>
      </c>
      <c r="H268" s="2"/>
      <c r="K268" s="10"/>
      <c r="Q268" s="10"/>
    </row>
    <row r="269" spans="1:17">
      <c r="A269" s="2"/>
      <c r="B269" s="35" t="str" cm="1">
        <f t="array" ref="B269">IFERROR(INDEX('Paste Here'!A$2:A$2500,SMALL(IF((VALUE('Paste Here'!E$2:E$2500)&gt;=5)*(VALUE('Paste Here'!E$2:E$2500)&lt;=9), ROW('Paste Here'!E$2:E$2500)-ROW('Paste Here'!E$2)+1),ROW(267:267))), "")</f>
        <v/>
      </c>
      <c r="C269" s="36" t="str" cm="1">
        <f t="array" ref="C269">IFERROR(INDEX('Paste Here'!A$2:A$2500,SMALL(IF((VALUE('Paste Here'!E$2:E$2500)&gt;=10)*(VALUE('Paste Here'!E$2:E$2500)&lt;=17), ROW('Paste Here'!H$2:H$2500)-ROW('Paste Here'!E$2)+1),ROW(267:267))), "")</f>
        <v/>
      </c>
      <c r="D269" s="37" t="str" cm="1">
        <f t="array" ref="D269">IFERROR(INDEX('Paste Here'!A$2:A$2500,SMALL(IF((VALUE('Paste Here'!E$2:E$2500)&gt;=18), ROW('Paste Here'!H$2:H$2500)-ROW('Paste Here'!E$2)+1),ROW(267:267))), "")</f>
        <v/>
      </c>
      <c r="E269" s="35" t="str" cm="1">
        <f t="array" ref="E269">IFERROR(INDEX('Paste Here'!A$2:A$2500,SMALL(IF((VALUE('Paste Here'!G$2:G$2500)&gt;=5)*(VALUE('Paste Here'!G$2:G$2500)&lt;=9), ROW('Paste Here'!G$2:G$2500)-ROW('Paste Here'!G$2)+1),ROW(267:267))), "")</f>
        <v/>
      </c>
      <c r="F269" s="36" t="str" cm="1">
        <f t="array" ref="F269">IFERROR(INDEX('Paste Here'!A$2:A$2500,SMALL(IF((VALUE('Paste Here'!G$2:G$2500)&gt;=10)*(VALUE('Paste Here'!G$2:G$2500)&lt;=17), ROW('Paste Here'!H$2:H$2500)-ROW('Paste Here'!G$2)+1),ROW(267:267))), "")</f>
        <v/>
      </c>
      <c r="G269" s="99" t="str" cm="1">
        <f t="array" ref="G269">IFERROR(INDEX('Paste Here'!A$2:A$2500,SMALL(IF((VALUE('Paste Here'!G$2:G$2500)&gt;=18), ROW('Paste Here'!H$2:H$2500)-ROW('Paste Here'!G$2)+1),ROW(267:267))), "")</f>
        <v/>
      </c>
      <c r="H269" s="2"/>
      <c r="K269" s="10"/>
      <c r="Q269" s="10"/>
    </row>
    <row r="270" spans="1:17">
      <c r="A270" s="2"/>
      <c r="B270" s="35" t="str" cm="1">
        <f t="array" ref="B270">IFERROR(INDEX('Paste Here'!A$2:A$2500,SMALL(IF((VALUE('Paste Here'!E$2:E$2500)&gt;=5)*(VALUE('Paste Here'!E$2:E$2500)&lt;=9), ROW('Paste Here'!E$2:E$2500)-ROW('Paste Here'!E$2)+1),ROW(268:268))), "")</f>
        <v/>
      </c>
      <c r="C270" s="36" t="str" cm="1">
        <f t="array" ref="C270">IFERROR(INDEX('Paste Here'!A$2:A$2500,SMALL(IF((VALUE('Paste Here'!E$2:E$2500)&gt;=10)*(VALUE('Paste Here'!E$2:E$2500)&lt;=17), ROW('Paste Here'!H$2:H$2500)-ROW('Paste Here'!E$2)+1),ROW(268:268))), "")</f>
        <v/>
      </c>
      <c r="D270" s="37" t="str" cm="1">
        <f t="array" ref="D270">IFERROR(INDEX('Paste Here'!A$2:A$2500,SMALL(IF((VALUE('Paste Here'!E$2:E$2500)&gt;=18), ROW('Paste Here'!H$2:H$2500)-ROW('Paste Here'!E$2)+1),ROW(268:268))), "")</f>
        <v/>
      </c>
      <c r="E270" s="35" t="str" cm="1">
        <f t="array" ref="E270">IFERROR(INDEX('Paste Here'!A$2:A$2500,SMALL(IF((VALUE('Paste Here'!G$2:G$2500)&gt;=5)*(VALUE('Paste Here'!G$2:G$2500)&lt;=9), ROW('Paste Here'!G$2:G$2500)-ROW('Paste Here'!G$2)+1),ROW(268:268))), "")</f>
        <v/>
      </c>
      <c r="F270" s="36" t="str" cm="1">
        <f t="array" ref="F270">IFERROR(INDEX('Paste Here'!A$2:A$2500,SMALL(IF((VALUE('Paste Here'!G$2:G$2500)&gt;=10)*(VALUE('Paste Here'!G$2:G$2500)&lt;=17), ROW('Paste Here'!H$2:H$2500)-ROW('Paste Here'!G$2)+1),ROW(268:268))), "")</f>
        <v/>
      </c>
      <c r="G270" s="99" t="str" cm="1">
        <f t="array" ref="G270">IFERROR(INDEX('Paste Here'!A$2:A$2500,SMALL(IF((VALUE('Paste Here'!G$2:G$2500)&gt;=18), ROW('Paste Here'!H$2:H$2500)-ROW('Paste Here'!G$2)+1),ROW(268:268))), "")</f>
        <v/>
      </c>
      <c r="H270" s="2"/>
      <c r="K270" s="10"/>
      <c r="Q270" s="10"/>
    </row>
    <row r="271" spans="1:17">
      <c r="A271" s="2"/>
      <c r="B271" s="35" t="str" cm="1">
        <f t="array" ref="B271">IFERROR(INDEX('Paste Here'!A$2:A$2500,SMALL(IF((VALUE('Paste Here'!E$2:E$2500)&gt;=5)*(VALUE('Paste Here'!E$2:E$2500)&lt;=9), ROW('Paste Here'!E$2:E$2500)-ROW('Paste Here'!E$2)+1),ROW(269:269))), "")</f>
        <v/>
      </c>
      <c r="C271" s="36" t="str" cm="1">
        <f t="array" ref="C271">IFERROR(INDEX('Paste Here'!A$2:A$2500,SMALL(IF((VALUE('Paste Here'!E$2:E$2500)&gt;=10)*(VALUE('Paste Here'!E$2:E$2500)&lt;=17), ROW('Paste Here'!H$2:H$2500)-ROW('Paste Here'!E$2)+1),ROW(269:269))), "")</f>
        <v/>
      </c>
      <c r="D271" s="37" t="str" cm="1">
        <f t="array" ref="D271">IFERROR(INDEX('Paste Here'!A$2:A$2500,SMALL(IF((VALUE('Paste Here'!E$2:E$2500)&gt;=18), ROW('Paste Here'!H$2:H$2500)-ROW('Paste Here'!E$2)+1),ROW(269:269))), "")</f>
        <v/>
      </c>
      <c r="E271" s="35" t="str" cm="1">
        <f t="array" ref="E271">IFERROR(INDEX('Paste Here'!A$2:A$2500,SMALL(IF((VALUE('Paste Here'!G$2:G$2500)&gt;=5)*(VALUE('Paste Here'!G$2:G$2500)&lt;=9), ROW('Paste Here'!G$2:G$2500)-ROW('Paste Here'!G$2)+1),ROW(269:269))), "")</f>
        <v/>
      </c>
      <c r="F271" s="36" t="str" cm="1">
        <f t="array" ref="F271">IFERROR(INDEX('Paste Here'!A$2:A$2500,SMALL(IF((VALUE('Paste Here'!G$2:G$2500)&gt;=10)*(VALUE('Paste Here'!G$2:G$2500)&lt;=17), ROW('Paste Here'!H$2:H$2500)-ROW('Paste Here'!G$2)+1),ROW(269:269))), "")</f>
        <v/>
      </c>
      <c r="G271" s="99" t="str" cm="1">
        <f t="array" ref="G271">IFERROR(INDEX('Paste Here'!A$2:A$2500,SMALL(IF((VALUE('Paste Here'!G$2:G$2500)&gt;=18), ROW('Paste Here'!H$2:H$2500)-ROW('Paste Here'!G$2)+1),ROW(269:269))), "")</f>
        <v/>
      </c>
      <c r="H271" s="2"/>
      <c r="K271" s="10"/>
      <c r="Q271" s="10"/>
    </row>
    <row r="272" spans="1:17">
      <c r="A272" s="2"/>
      <c r="B272" s="35" t="str" cm="1">
        <f t="array" ref="B272">IFERROR(INDEX('Paste Here'!A$2:A$2500,SMALL(IF((VALUE('Paste Here'!E$2:E$2500)&gt;=5)*(VALUE('Paste Here'!E$2:E$2500)&lt;=9), ROW('Paste Here'!E$2:E$2500)-ROW('Paste Here'!E$2)+1),ROW(270:270))), "")</f>
        <v/>
      </c>
      <c r="C272" s="36" t="str" cm="1">
        <f t="array" ref="C272">IFERROR(INDEX('Paste Here'!A$2:A$2500,SMALL(IF((VALUE('Paste Here'!E$2:E$2500)&gt;=10)*(VALUE('Paste Here'!E$2:E$2500)&lt;=17), ROW('Paste Here'!H$2:H$2500)-ROW('Paste Here'!E$2)+1),ROW(270:270))), "")</f>
        <v/>
      </c>
      <c r="D272" s="37" t="str" cm="1">
        <f t="array" ref="D272">IFERROR(INDEX('Paste Here'!A$2:A$2500,SMALL(IF((VALUE('Paste Here'!E$2:E$2500)&gt;=18), ROW('Paste Here'!H$2:H$2500)-ROW('Paste Here'!E$2)+1),ROW(270:270))), "")</f>
        <v/>
      </c>
      <c r="E272" s="35" t="str" cm="1">
        <f t="array" ref="E272">IFERROR(INDEX('Paste Here'!A$2:A$2500,SMALL(IF((VALUE('Paste Here'!G$2:G$2500)&gt;=5)*(VALUE('Paste Here'!G$2:G$2500)&lt;=9), ROW('Paste Here'!G$2:G$2500)-ROW('Paste Here'!G$2)+1),ROW(270:270))), "")</f>
        <v/>
      </c>
      <c r="F272" s="36" t="str" cm="1">
        <f t="array" ref="F272">IFERROR(INDEX('Paste Here'!A$2:A$2500,SMALL(IF((VALUE('Paste Here'!G$2:G$2500)&gt;=10)*(VALUE('Paste Here'!G$2:G$2500)&lt;=17), ROW('Paste Here'!H$2:H$2500)-ROW('Paste Here'!G$2)+1),ROW(270:270))), "")</f>
        <v/>
      </c>
      <c r="G272" s="99" t="str" cm="1">
        <f t="array" ref="G272">IFERROR(INDEX('Paste Here'!A$2:A$2500,SMALL(IF((VALUE('Paste Here'!G$2:G$2500)&gt;=18), ROW('Paste Here'!H$2:H$2500)-ROW('Paste Here'!G$2)+1),ROW(270:270))), "")</f>
        <v/>
      </c>
      <c r="H272" s="2"/>
      <c r="K272" s="10"/>
      <c r="Q272" s="10"/>
    </row>
    <row r="273" spans="1:17">
      <c r="A273" s="2"/>
      <c r="B273" s="35" t="str" cm="1">
        <f t="array" ref="B273">IFERROR(INDEX('Paste Here'!A$2:A$2500,SMALL(IF((VALUE('Paste Here'!E$2:E$2500)&gt;=5)*(VALUE('Paste Here'!E$2:E$2500)&lt;=9), ROW('Paste Here'!E$2:E$2500)-ROW('Paste Here'!E$2)+1),ROW(271:271))), "")</f>
        <v/>
      </c>
      <c r="C273" s="36" t="str" cm="1">
        <f t="array" ref="C273">IFERROR(INDEX('Paste Here'!A$2:A$2500,SMALL(IF((VALUE('Paste Here'!E$2:E$2500)&gt;=10)*(VALUE('Paste Here'!E$2:E$2500)&lt;=17), ROW('Paste Here'!H$2:H$2500)-ROW('Paste Here'!E$2)+1),ROW(271:271))), "")</f>
        <v/>
      </c>
      <c r="D273" s="37" t="str" cm="1">
        <f t="array" ref="D273">IFERROR(INDEX('Paste Here'!A$2:A$2500,SMALL(IF((VALUE('Paste Here'!E$2:E$2500)&gt;=18), ROW('Paste Here'!H$2:H$2500)-ROW('Paste Here'!E$2)+1),ROW(271:271))), "")</f>
        <v/>
      </c>
      <c r="E273" s="35" t="str" cm="1">
        <f t="array" ref="E273">IFERROR(INDEX('Paste Here'!A$2:A$2500,SMALL(IF((VALUE('Paste Here'!G$2:G$2500)&gt;=5)*(VALUE('Paste Here'!G$2:G$2500)&lt;=9), ROW('Paste Here'!G$2:G$2500)-ROW('Paste Here'!G$2)+1),ROW(271:271))), "")</f>
        <v/>
      </c>
      <c r="F273" s="36" t="str" cm="1">
        <f t="array" ref="F273">IFERROR(INDEX('Paste Here'!A$2:A$2500,SMALL(IF((VALUE('Paste Here'!G$2:G$2500)&gt;=10)*(VALUE('Paste Here'!G$2:G$2500)&lt;=17), ROW('Paste Here'!H$2:H$2500)-ROW('Paste Here'!G$2)+1),ROW(271:271))), "")</f>
        <v/>
      </c>
      <c r="G273" s="99" t="str" cm="1">
        <f t="array" ref="G273">IFERROR(INDEX('Paste Here'!A$2:A$2500,SMALL(IF((VALUE('Paste Here'!G$2:G$2500)&gt;=18), ROW('Paste Here'!H$2:H$2500)-ROW('Paste Here'!G$2)+1),ROW(271:271))), "")</f>
        <v/>
      </c>
      <c r="H273" s="2"/>
      <c r="K273" s="10"/>
      <c r="Q273" s="10"/>
    </row>
    <row r="274" spans="1:17">
      <c r="A274" s="2"/>
      <c r="B274" s="35" t="str" cm="1">
        <f t="array" ref="B274">IFERROR(INDEX('Paste Here'!A$2:A$2500,SMALL(IF((VALUE('Paste Here'!E$2:E$2500)&gt;=5)*(VALUE('Paste Here'!E$2:E$2500)&lt;=9), ROW('Paste Here'!E$2:E$2500)-ROW('Paste Here'!E$2)+1),ROW(272:272))), "")</f>
        <v/>
      </c>
      <c r="C274" s="36" t="str" cm="1">
        <f t="array" ref="C274">IFERROR(INDEX('Paste Here'!A$2:A$2500,SMALL(IF((VALUE('Paste Here'!E$2:E$2500)&gt;=10)*(VALUE('Paste Here'!E$2:E$2500)&lt;=17), ROW('Paste Here'!H$2:H$2500)-ROW('Paste Here'!E$2)+1),ROW(272:272))), "")</f>
        <v/>
      </c>
      <c r="D274" s="37" t="str" cm="1">
        <f t="array" ref="D274">IFERROR(INDEX('Paste Here'!A$2:A$2500,SMALL(IF((VALUE('Paste Here'!E$2:E$2500)&gt;=18), ROW('Paste Here'!H$2:H$2500)-ROW('Paste Here'!E$2)+1),ROW(272:272))), "")</f>
        <v/>
      </c>
      <c r="E274" s="35" t="str" cm="1">
        <f t="array" ref="E274">IFERROR(INDEX('Paste Here'!A$2:A$2500,SMALL(IF((VALUE('Paste Here'!G$2:G$2500)&gt;=5)*(VALUE('Paste Here'!G$2:G$2500)&lt;=9), ROW('Paste Here'!G$2:G$2500)-ROW('Paste Here'!G$2)+1),ROW(272:272))), "")</f>
        <v/>
      </c>
      <c r="F274" s="36" t="str" cm="1">
        <f t="array" ref="F274">IFERROR(INDEX('Paste Here'!A$2:A$2500,SMALL(IF((VALUE('Paste Here'!G$2:G$2500)&gt;=10)*(VALUE('Paste Here'!G$2:G$2500)&lt;=17), ROW('Paste Here'!H$2:H$2500)-ROW('Paste Here'!G$2)+1),ROW(272:272))), "")</f>
        <v/>
      </c>
      <c r="G274" s="99" t="str" cm="1">
        <f t="array" ref="G274">IFERROR(INDEX('Paste Here'!A$2:A$2500,SMALL(IF((VALUE('Paste Here'!G$2:G$2500)&gt;=18), ROW('Paste Here'!H$2:H$2500)-ROW('Paste Here'!G$2)+1),ROW(272:272))), "")</f>
        <v/>
      </c>
      <c r="H274" s="2"/>
      <c r="K274" s="10"/>
      <c r="Q274" s="10"/>
    </row>
    <row r="275" spans="1:17">
      <c r="A275" s="2"/>
      <c r="B275" s="35" t="str" cm="1">
        <f t="array" ref="B275">IFERROR(INDEX('Paste Here'!A$2:A$2500,SMALL(IF((VALUE('Paste Here'!E$2:E$2500)&gt;=5)*(VALUE('Paste Here'!E$2:E$2500)&lt;=9), ROW('Paste Here'!E$2:E$2500)-ROW('Paste Here'!E$2)+1),ROW(273:273))), "")</f>
        <v/>
      </c>
      <c r="C275" s="36" t="str" cm="1">
        <f t="array" ref="C275">IFERROR(INDEX('Paste Here'!A$2:A$2500,SMALL(IF((VALUE('Paste Here'!E$2:E$2500)&gt;=10)*(VALUE('Paste Here'!E$2:E$2500)&lt;=17), ROW('Paste Here'!H$2:H$2500)-ROW('Paste Here'!E$2)+1),ROW(273:273))), "")</f>
        <v/>
      </c>
      <c r="D275" s="37" t="str" cm="1">
        <f t="array" ref="D275">IFERROR(INDEX('Paste Here'!A$2:A$2500,SMALL(IF((VALUE('Paste Here'!E$2:E$2500)&gt;=18), ROW('Paste Here'!H$2:H$2500)-ROW('Paste Here'!E$2)+1),ROW(273:273))), "")</f>
        <v/>
      </c>
      <c r="E275" s="35" t="str" cm="1">
        <f t="array" ref="E275">IFERROR(INDEX('Paste Here'!A$2:A$2500,SMALL(IF((VALUE('Paste Here'!G$2:G$2500)&gt;=5)*(VALUE('Paste Here'!G$2:G$2500)&lt;=9), ROW('Paste Here'!G$2:G$2500)-ROW('Paste Here'!G$2)+1),ROW(273:273))), "")</f>
        <v/>
      </c>
      <c r="F275" s="36" t="str" cm="1">
        <f t="array" ref="F275">IFERROR(INDEX('Paste Here'!A$2:A$2500,SMALL(IF((VALUE('Paste Here'!G$2:G$2500)&gt;=10)*(VALUE('Paste Here'!G$2:G$2500)&lt;=17), ROW('Paste Here'!H$2:H$2500)-ROW('Paste Here'!G$2)+1),ROW(273:273))), "")</f>
        <v/>
      </c>
      <c r="G275" s="99" t="str" cm="1">
        <f t="array" ref="G275">IFERROR(INDEX('Paste Here'!A$2:A$2500,SMALL(IF((VALUE('Paste Here'!G$2:G$2500)&gt;=18), ROW('Paste Here'!H$2:H$2500)-ROW('Paste Here'!G$2)+1),ROW(273:273))), "")</f>
        <v/>
      </c>
      <c r="H275" s="2"/>
      <c r="K275" s="10"/>
      <c r="Q275" s="10"/>
    </row>
    <row r="276" spans="1:17">
      <c r="A276" s="2"/>
      <c r="B276" s="35" t="str" cm="1">
        <f t="array" ref="B276">IFERROR(INDEX('Paste Here'!A$2:A$2500,SMALL(IF((VALUE('Paste Here'!E$2:E$2500)&gt;=5)*(VALUE('Paste Here'!E$2:E$2500)&lt;=9), ROW('Paste Here'!E$2:E$2500)-ROW('Paste Here'!E$2)+1),ROW(274:274))), "")</f>
        <v/>
      </c>
      <c r="C276" s="36" t="str" cm="1">
        <f t="array" ref="C276">IFERROR(INDEX('Paste Here'!A$2:A$2500,SMALL(IF((VALUE('Paste Here'!E$2:E$2500)&gt;=10)*(VALUE('Paste Here'!E$2:E$2500)&lt;=17), ROW('Paste Here'!H$2:H$2500)-ROW('Paste Here'!E$2)+1),ROW(274:274))), "")</f>
        <v/>
      </c>
      <c r="D276" s="37" t="str" cm="1">
        <f t="array" ref="D276">IFERROR(INDEX('Paste Here'!A$2:A$2500,SMALL(IF((VALUE('Paste Here'!E$2:E$2500)&gt;=18), ROW('Paste Here'!H$2:H$2500)-ROW('Paste Here'!E$2)+1),ROW(274:274))), "")</f>
        <v/>
      </c>
      <c r="E276" s="35" t="str" cm="1">
        <f t="array" ref="E276">IFERROR(INDEX('Paste Here'!A$2:A$2500,SMALL(IF((VALUE('Paste Here'!G$2:G$2500)&gt;=5)*(VALUE('Paste Here'!G$2:G$2500)&lt;=9), ROW('Paste Here'!G$2:G$2500)-ROW('Paste Here'!G$2)+1),ROW(274:274))), "")</f>
        <v/>
      </c>
      <c r="F276" s="36" t="str" cm="1">
        <f t="array" ref="F276">IFERROR(INDEX('Paste Here'!A$2:A$2500,SMALL(IF((VALUE('Paste Here'!G$2:G$2500)&gt;=10)*(VALUE('Paste Here'!G$2:G$2500)&lt;=17), ROW('Paste Here'!H$2:H$2500)-ROW('Paste Here'!G$2)+1),ROW(274:274))), "")</f>
        <v/>
      </c>
      <c r="G276" s="99" t="str" cm="1">
        <f t="array" ref="G276">IFERROR(INDEX('Paste Here'!A$2:A$2500,SMALL(IF((VALUE('Paste Here'!G$2:G$2500)&gt;=18), ROW('Paste Here'!H$2:H$2500)-ROW('Paste Here'!G$2)+1),ROW(274:274))), "")</f>
        <v/>
      </c>
      <c r="H276" s="2"/>
      <c r="K276" s="10"/>
      <c r="Q276" s="10"/>
    </row>
    <row r="277" spans="1:17">
      <c r="A277" s="2"/>
      <c r="B277" s="35" t="str" cm="1">
        <f t="array" ref="B277">IFERROR(INDEX('Paste Here'!A$2:A$2500,SMALL(IF((VALUE('Paste Here'!E$2:E$2500)&gt;=5)*(VALUE('Paste Here'!E$2:E$2500)&lt;=9), ROW('Paste Here'!E$2:E$2500)-ROW('Paste Here'!E$2)+1),ROW(275:275))), "")</f>
        <v/>
      </c>
      <c r="C277" s="36" t="str" cm="1">
        <f t="array" ref="C277">IFERROR(INDEX('Paste Here'!A$2:A$2500,SMALL(IF((VALUE('Paste Here'!E$2:E$2500)&gt;=10)*(VALUE('Paste Here'!E$2:E$2500)&lt;=17), ROW('Paste Here'!H$2:H$2500)-ROW('Paste Here'!E$2)+1),ROW(275:275))), "")</f>
        <v/>
      </c>
      <c r="D277" s="37" t="str" cm="1">
        <f t="array" ref="D277">IFERROR(INDEX('Paste Here'!A$2:A$2500,SMALL(IF((VALUE('Paste Here'!E$2:E$2500)&gt;=18), ROW('Paste Here'!H$2:H$2500)-ROW('Paste Here'!E$2)+1),ROW(275:275))), "")</f>
        <v/>
      </c>
      <c r="E277" s="35" t="str" cm="1">
        <f t="array" ref="E277">IFERROR(INDEX('Paste Here'!A$2:A$2500,SMALL(IF((VALUE('Paste Here'!G$2:G$2500)&gt;=5)*(VALUE('Paste Here'!G$2:G$2500)&lt;=9), ROW('Paste Here'!G$2:G$2500)-ROW('Paste Here'!G$2)+1),ROW(275:275))), "")</f>
        <v/>
      </c>
      <c r="F277" s="36" t="str" cm="1">
        <f t="array" ref="F277">IFERROR(INDEX('Paste Here'!A$2:A$2500,SMALL(IF((VALUE('Paste Here'!G$2:G$2500)&gt;=10)*(VALUE('Paste Here'!G$2:G$2500)&lt;=17), ROW('Paste Here'!H$2:H$2500)-ROW('Paste Here'!G$2)+1),ROW(275:275))), "")</f>
        <v/>
      </c>
      <c r="G277" s="99" t="str" cm="1">
        <f t="array" ref="G277">IFERROR(INDEX('Paste Here'!A$2:A$2500,SMALL(IF((VALUE('Paste Here'!G$2:G$2500)&gt;=18), ROW('Paste Here'!H$2:H$2500)-ROW('Paste Here'!G$2)+1),ROW(275:275))), "")</f>
        <v/>
      </c>
      <c r="H277" s="2"/>
      <c r="K277" s="10"/>
      <c r="Q277" s="10"/>
    </row>
    <row r="278" spans="1:17">
      <c r="A278" s="2"/>
      <c r="B278" s="35" t="str" cm="1">
        <f t="array" ref="B278">IFERROR(INDEX('Paste Here'!A$2:A$2500,SMALL(IF((VALUE('Paste Here'!E$2:E$2500)&gt;=5)*(VALUE('Paste Here'!E$2:E$2500)&lt;=9), ROW('Paste Here'!E$2:E$2500)-ROW('Paste Here'!E$2)+1),ROW(276:276))), "")</f>
        <v/>
      </c>
      <c r="C278" s="36" t="str" cm="1">
        <f t="array" ref="C278">IFERROR(INDEX('Paste Here'!A$2:A$2500,SMALL(IF((VALUE('Paste Here'!E$2:E$2500)&gt;=10)*(VALUE('Paste Here'!E$2:E$2500)&lt;=17), ROW('Paste Here'!H$2:H$2500)-ROW('Paste Here'!E$2)+1),ROW(276:276))), "")</f>
        <v/>
      </c>
      <c r="D278" s="37" t="str" cm="1">
        <f t="array" ref="D278">IFERROR(INDEX('Paste Here'!A$2:A$2500,SMALL(IF((VALUE('Paste Here'!E$2:E$2500)&gt;=18), ROW('Paste Here'!H$2:H$2500)-ROW('Paste Here'!E$2)+1),ROW(276:276))), "")</f>
        <v/>
      </c>
      <c r="E278" s="35" t="str" cm="1">
        <f t="array" ref="E278">IFERROR(INDEX('Paste Here'!A$2:A$2500,SMALL(IF((VALUE('Paste Here'!G$2:G$2500)&gt;=5)*(VALUE('Paste Here'!G$2:G$2500)&lt;=9), ROW('Paste Here'!G$2:G$2500)-ROW('Paste Here'!G$2)+1),ROW(276:276))), "")</f>
        <v/>
      </c>
      <c r="F278" s="36" t="str" cm="1">
        <f t="array" ref="F278">IFERROR(INDEX('Paste Here'!A$2:A$2500,SMALL(IF((VALUE('Paste Here'!G$2:G$2500)&gt;=10)*(VALUE('Paste Here'!G$2:G$2500)&lt;=17), ROW('Paste Here'!H$2:H$2500)-ROW('Paste Here'!G$2)+1),ROW(276:276))), "")</f>
        <v/>
      </c>
      <c r="G278" s="99" t="str" cm="1">
        <f t="array" ref="G278">IFERROR(INDEX('Paste Here'!A$2:A$2500,SMALL(IF((VALUE('Paste Here'!G$2:G$2500)&gt;=18), ROW('Paste Here'!H$2:H$2500)-ROW('Paste Here'!G$2)+1),ROW(276:276))), "")</f>
        <v/>
      </c>
      <c r="H278" s="2"/>
      <c r="K278" s="10"/>
      <c r="Q278" s="10"/>
    </row>
    <row r="279" spans="1:17">
      <c r="A279" s="2"/>
      <c r="B279" s="35" t="str" cm="1">
        <f t="array" ref="B279">IFERROR(INDEX('Paste Here'!A$2:A$2500,SMALL(IF((VALUE('Paste Here'!E$2:E$2500)&gt;=5)*(VALUE('Paste Here'!E$2:E$2500)&lt;=9), ROW('Paste Here'!E$2:E$2500)-ROW('Paste Here'!E$2)+1),ROW(277:277))), "")</f>
        <v/>
      </c>
      <c r="C279" s="36" t="str" cm="1">
        <f t="array" ref="C279">IFERROR(INDEX('Paste Here'!A$2:A$2500,SMALL(IF((VALUE('Paste Here'!E$2:E$2500)&gt;=10)*(VALUE('Paste Here'!E$2:E$2500)&lt;=17), ROW('Paste Here'!H$2:H$2500)-ROW('Paste Here'!E$2)+1),ROW(277:277))), "")</f>
        <v/>
      </c>
      <c r="D279" s="37" t="str" cm="1">
        <f t="array" ref="D279">IFERROR(INDEX('Paste Here'!A$2:A$2500,SMALL(IF((VALUE('Paste Here'!E$2:E$2500)&gt;=18), ROW('Paste Here'!H$2:H$2500)-ROW('Paste Here'!E$2)+1),ROW(277:277))), "")</f>
        <v/>
      </c>
      <c r="E279" s="35" t="str" cm="1">
        <f t="array" ref="E279">IFERROR(INDEX('Paste Here'!A$2:A$2500,SMALL(IF((VALUE('Paste Here'!G$2:G$2500)&gt;=5)*(VALUE('Paste Here'!G$2:G$2500)&lt;=9), ROW('Paste Here'!G$2:G$2500)-ROW('Paste Here'!G$2)+1),ROW(277:277))), "")</f>
        <v/>
      </c>
      <c r="F279" s="36" t="str" cm="1">
        <f t="array" ref="F279">IFERROR(INDEX('Paste Here'!A$2:A$2500,SMALL(IF((VALUE('Paste Here'!G$2:G$2500)&gt;=10)*(VALUE('Paste Here'!G$2:G$2500)&lt;=17), ROW('Paste Here'!H$2:H$2500)-ROW('Paste Here'!G$2)+1),ROW(277:277))), "")</f>
        <v/>
      </c>
      <c r="G279" s="99" t="str" cm="1">
        <f t="array" ref="G279">IFERROR(INDEX('Paste Here'!A$2:A$2500,SMALL(IF((VALUE('Paste Here'!G$2:G$2500)&gt;=18), ROW('Paste Here'!H$2:H$2500)-ROW('Paste Here'!G$2)+1),ROW(277:277))), "")</f>
        <v/>
      </c>
      <c r="H279" s="2"/>
      <c r="K279" s="10"/>
      <c r="Q279" s="10"/>
    </row>
    <row r="280" spans="1:17">
      <c r="A280" s="2"/>
      <c r="B280" s="35" t="str" cm="1">
        <f t="array" ref="B280">IFERROR(INDEX('Paste Here'!A$2:A$2500,SMALL(IF((VALUE('Paste Here'!E$2:E$2500)&gt;=5)*(VALUE('Paste Here'!E$2:E$2500)&lt;=9), ROW('Paste Here'!E$2:E$2500)-ROW('Paste Here'!E$2)+1),ROW(278:278))), "")</f>
        <v/>
      </c>
      <c r="C280" s="36" t="str" cm="1">
        <f t="array" ref="C280">IFERROR(INDEX('Paste Here'!A$2:A$2500,SMALL(IF((VALUE('Paste Here'!E$2:E$2500)&gt;=10)*(VALUE('Paste Here'!E$2:E$2500)&lt;=17), ROW('Paste Here'!H$2:H$2500)-ROW('Paste Here'!E$2)+1),ROW(278:278))), "")</f>
        <v/>
      </c>
      <c r="D280" s="37" t="str" cm="1">
        <f t="array" ref="D280">IFERROR(INDEX('Paste Here'!A$2:A$2500,SMALL(IF((VALUE('Paste Here'!E$2:E$2500)&gt;=18), ROW('Paste Here'!H$2:H$2500)-ROW('Paste Here'!E$2)+1),ROW(278:278))), "")</f>
        <v/>
      </c>
      <c r="E280" s="35" t="str" cm="1">
        <f t="array" ref="E280">IFERROR(INDEX('Paste Here'!A$2:A$2500,SMALL(IF((VALUE('Paste Here'!G$2:G$2500)&gt;=5)*(VALUE('Paste Here'!G$2:G$2500)&lt;=9), ROW('Paste Here'!G$2:G$2500)-ROW('Paste Here'!G$2)+1),ROW(278:278))), "")</f>
        <v/>
      </c>
      <c r="F280" s="36" t="str" cm="1">
        <f t="array" ref="F280">IFERROR(INDEX('Paste Here'!A$2:A$2500,SMALL(IF((VALUE('Paste Here'!G$2:G$2500)&gt;=10)*(VALUE('Paste Here'!G$2:G$2500)&lt;=17), ROW('Paste Here'!H$2:H$2500)-ROW('Paste Here'!G$2)+1),ROW(278:278))), "")</f>
        <v/>
      </c>
      <c r="G280" s="99" t="str" cm="1">
        <f t="array" ref="G280">IFERROR(INDEX('Paste Here'!A$2:A$2500,SMALL(IF((VALUE('Paste Here'!G$2:G$2500)&gt;=18), ROW('Paste Here'!H$2:H$2500)-ROW('Paste Here'!G$2)+1),ROW(278:278))), "")</f>
        <v/>
      </c>
      <c r="H280" s="2"/>
      <c r="K280" s="10"/>
      <c r="Q280" s="10"/>
    </row>
    <row r="281" spans="1:17">
      <c r="A281" s="2"/>
      <c r="B281" s="35" t="str" cm="1">
        <f t="array" ref="B281">IFERROR(INDEX('Paste Here'!A$2:A$2500,SMALL(IF((VALUE('Paste Here'!E$2:E$2500)&gt;=5)*(VALUE('Paste Here'!E$2:E$2500)&lt;=9), ROW('Paste Here'!E$2:E$2500)-ROW('Paste Here'!E$2)+1),ROW(279:279))), "")</f>
        <v/>
      </c>
      <c r="C281" s="36" t="str" cm="1">
        <f t="array" ref="C281">IFERROR(INDEX('Paste Here'!A$2:A$2500,SMALL(IF((VALUE('Paste Here'!E$2:E$2500)&gt;=10)*(VALUE('Paste Here'!E$2:E$2500)&lt;=17), ROW('Paste Here'!H$2:H$2500)-ROW('Paste Here'!E$2)+1),ROW(279:279))), "")</f>
        <v/>
      </c>
      <c r="D281" s="37" t="str" cm="1">
        <f t="array" ref="D281">IFERROR(INDEX('Paste Here'!A$2:A$2500,SMALL(IF((VALUE('Paste Here'!E$2:E$2500)&gt;=18), ROW('Paste Here'!H$2:H$2500)-ROW('Paste Here'!E$2)+1),ROW(279:279))), "")</f>
        <v/>
      </c>
      <c r="E281" s="35" t="str" cm="1">
        <f t="array" ref="E281">IFERROR(INDEX('Paste Here'!A$2:A$2500,SMALL(IF((VALUE('Paste Here'!G$2:G$2500)&gt;=5)*(VALUE('Paste Here'!G$2:G$2500)&lt;=9), ROW('Paste Here'!G$2:G$2500)-ROW('Paste Here'!G$2)+1),ROW(279:279))), "")</f>
        <v/>
      </c>
      <c r="F281" s="36" t="str" cm="1">
        <f t="array" ref="F281">IFERROR(INDEX('Paste Here'!A$2:A$2500,SMALL(IF((VALUE('Paste Here'!G$2:G$2500)&gt;=10)*(VALUE('Paste Here'!G$2:G$2500)&lt;=17), ROW('Paste Here'!H$2:H$2500)-ROW('Paste Here'!G$2)+1),ROW(279:279))), "")</f>
        <v/>
      </c>
      <c r="G281" s="99" t="str" cm="1">
        <f t="array" ref="G281">IFERROR(INDEX('Paste Here'!A$2:A$2500,SMALL(IF((VALUE('Paste Here'!G$2:G$2500)&gt;=18), ROW('Paste Here'!H$2:H$2500)-ROW('Paste Here'!G$2)+1),ROW(279:279))), "")</f>
        <v/>
      </c>
      <c r="H281" s="2"/>
      <c r="K281" s="10"/>
      <c r="Q281" s="10"/>
    </row>
    <row r="282" spans="1:17">
      <c r="A282" s="2"/>
      <c r="B282" s="35" t="str" cm="1">
        <f t="array" ref="B282">IFERROR(INDEX('Paste Here'!A$2:A$2500,SMALL(IF((VALUE('Paste Here'!E$2:E$2500)&gt;=5)*(VALUE('Paste Here'!E$2:E$2500)&lt;=9), ROW('Paste Here'!E$2:E$2500)-ROW('Paste Here'!E$2)+1),ROW(280:280))), "")</f>
        <v/>
      </c>
      <c r="C282" s="36" t="str" cm="1">
        <f t="array" ref="C282">IFERROR(INDEX('Paste Here'!A$2:A$2500,SMALL(IF((VALUE('Paste Here'!E$2:E$2500)&gt;=10)*(VALUE('Paste Here'!E$2:E$2500)&lt;=17), ROW('Paste Here'!H$2:H$2500)-ROW('Paste Here'!E$2)+1),ROW(280:280))), "")</f>
        <v/>
      </c>
      <c r="D282" s="37" t="str" cm="1">
        <f t="array" ref="D282">IFERROR(INDEX('Paste Here'!A$2:A$2500,SMALL(IF((VALUE('Paste Here'!E$2:E$2500)&gt;=18), ROW('Paste Here'!H$2:H$2500)-ROW('Paste Here'!E$2)+1),ROW(280:280))), "")</f>
        <v/>
      </c>
      <c r="E282" s="35" t="str" cm="1">
        <f t="array" ref="E282">IFERROR(INDEX('Paste Here'!A$2:A$2500,SMALL(IF((VALUE('Paste Here'!G$2:G$2500)&gt;=5)*(VALUE('Paste Here'!G$2:G$2500)&lt;=9), ROW('Paste Here'!G$2:G$2500)-ROW('Paste Here'!G$2)+1),ROW(280:280))), "")</f>
        <v/>
      </c>
      <c r="F282" s="36" t="str" cm="1">
        <f t="array" ref="F282">IFERROR(INDEX('Paste Here'!A$2:A$2500,SMALL(IF((VALUE('Paste Here'!G$2:G$2500)&gt;=10)*(VALUE('Paste Here'!G$2:G$2500)&lt;=17), ROW('Paste Here'!H$2:H$2500)-ROW('Paste Here'!G$2)+1),ROW(280:280))), "")</f>
        <v/>
      </c>
      <c r="G282" s="99" t="str" cm="1">
        <f t="array" ref="G282">IFERROR(INDEX('Paste Here'!A$2:A$2500,SMALL(IF((VALUE('Paste Here'!G$2:G$2500)&gt;=18), ROW('Paste Here'!H$2:H$2500)-ROW('Paste Here'!G$2)+1),ROW(280:280))), "")</f>
        <v/>
      </c>
      <c r="H282" s="2"/>
      <c r="K282" s="10"/>
      <c r="Q282" s="10"/>
    </row>
    <row r="283" spans="1:17">
      <c r="A283" s="2"/>
      <c r="B283" s="35" t="str" cm="1">
        <f t="array" ref="B283">IFERROR(INDEX('Paste Here'!A$2:A$2500,SMALL(IF((VALUE('Paste Here'!E$2:E$2500)&gt;=5)*(VALUE('Paste Here'!E$2:E$2500)&lt;=9), ROW('Paste Here'!E$2:E$2500)-ROW('Paste Here'!E$2)+1),ROW(281:281))), "")</f>
        <v/>
      </c>
      <c r="C283" s="36" t="str" cm="1">
        <f t="array" ref="C283">IFERROR(INDEX('Paste Here'!A$2:A$2500,SMALL(IF((VALUE('Paste Here'!E$2:E$2500)&gt;=10)*(VALUE('Paste Here'!E$2:E$2500)&lt;=17), ROW('Paste Here'!H$2:H$2500)-ROW('Paste Here'!E$2)+1),ROW(281:281))), "")</f>
        <v/>
      </c>
      <c r="D283" s="37" t="str" cm="1">
        <f t="array" ref="D283">IFERROR(INDEX('Paste Here'!A$2:A$2500,SMALL(IF((VALUE('Paste Here'!E$2:E$2500)&gt;=18), ROW('Paste Here'!H$2:H$2500)-ROW('Paste Here'!E$2)+1),ROW(281:281))), "")</f>
        <v/>
      </c>
      <c r="E283" s="35" t="str" cm="1">
        <f t="array" ref="E283">IFERROR(INDEX('Paste Here'!A$2:A$2500,SMALL(IF((VALUE('Paste Here'!G$2:G$2500)&gt;=5)*(VALUE('Paste Here'!G$2:G$2500)&lt;=9), ROW('Paste Here'!G$2:G$2500)-ROW('Paste Here'!G$2)+1),ROW(281:281))), "")</f>
        <v/>
      </c>
      <c r="F283" s="36" t="str" cm="1">
        <f t="array" ref="F283">IFERROR(INDEX('Paste Here'!A$2:A$2500,SMALL(IF((VALUE('Paste Here'!G$2:G$2500)&gt;=10)*(VALUE('Paste Here'!G$2:G$2500)&lt;=17), ROW('Paste Here'!H$2:H$2500)-ROW('Paste Here'!G$2)+1),ROW(281:281))), "")</f>
        <v/>
      </c>
      <c r="G283" s="99" t="str" cm="1">
        <f t="array" ref="G283">IFERROR(INDEX('Paste Here'!A$2:A$2500,SMALL(IF((VALUE('Paste Here'!G$2:G$2500)&gt;=18), ROW('Paste Here'!H$2:H$2500)-ROW('Paste Here'!G$2)+1),ROW(281:281))), "")</f>
        <v/>
      </c>
      <c r="H283" s="2"/>
      <c r="K283" s="10"/>
      <c r="Q283" s="10"/>
    </row>
    <row r="284" spans="1:17">
      <c r="A284" s="2"/>
      <c r="B284" s="35" t="str" cm="1">
        <f t="array" ref="B284">IFERROR(INDEX('Paste Here'!A$2:A$2500,SMALL(IF((VALUE('Paste Here'!E$2:E$2500)&gt;=5)*(VALUE('Paste Here'!E$2:E$2500)&lt;=9), ROW('Paste Here'!E$2:E$2500)-ROW('Paste Here'!E$2)+1),ROW(282:282))), "")</f>
        <v/>
      </c>
      <c r="C284" s="36" t="str" cm="1">
        <f t="array" ref="C284">IFERROR(INDEX('Paste Here'!A$2:A$2500,SMALL(IF((VALUE('Paste Here'!E$2:E$2500)&gt;=10)*(VALUE('Paste Here'!E$2:E$2500)&lt;=17), ROW('Paste Here'!H$2:H$2500)-ROW('Paste Here'!E$2)+1),ROW(282:282))), "")</f>
        <v/>
      </c>
      <c r="D284" s="37" t="str" cm="1">
        <f t="array" ref="D284">IFERROR(INDEX('Paste Here'!A$2:A$2500,SMALL(IF((VALUE('Paste Here'!E$2:E$2500)&gt;=18), ROW('Paste Here'!H$2:H$2500)-ROW('Paste Here'!E$2)+1),ROW(282:282))), "")</f>
        <v/>
      </c>
      <c r="E284" s="35" t="str" cm="1">
        <f t="array" ref="E284">IFERROR(INDEX('Paste Here'!A$2:A$2500,SMALL(IF((VALUE('Paste Here'!G$2:G$2500)&gt;=5)*(VALUE('Paste Here'!G$2:G$2500)&lt;=9), ROW('Paste Here'!G$2:G$2500)-ROW('Paste Here'!G$2)+1),ROW(282:282))), "")</f>
        <v/>
      </c>
      <c r="F284" s="36" t="str" cm="1">
        <f t="array" ref="F284">IFERROR(INDEX('Paste Here'!A$2:A$2500,SMALL(IF((VALUE('Paste Here'!G$2:G$2500)&gt;=10)*(VALUE('Paste Here'!G$2:G$2500)&lt;=17), ROW('Paste Here'!H$2:H$2500)-ROW('Paste Here'!G$2)+1),ROW(282:282))), "")</f>
        <v/>
      </c>
      <c r="G284" s="99" t="str" cm="1">
        <f t="array" ref="G284">IFERROR(INDEX('Paste Here'!A$2:A$2500,SMALL(IF((VALUE('Paste Here'!G$2:G$2500)&gt;=18), ROW('Paste Here'!H$2:H$2500)-ROW('Paste Here'!G$2)+1),ROW(282:282))), "")</f>
        <v/>
      </c>
      <c r="H284" s="2"/>
      <c r="K284" s="10"/>
      <c r="Q284" s="10"/>
    </row>
    <row r="285" spans="1:17">
      <c r="A285" s="2"/>
      <c r="B285" s="35" t="str" cm="1">
        <f t="array" ref="B285">IFERROR(INDEX('Paste Here'!A$2:A$2500,SMALL(IF((VALUE('Paste Here'!E$2:E$2500)&gt;=5)*(VALUE('Paste Here'!E$2:E$2500)&lt;=9), ROW('Paste Here'!E$2:E$2500)-ROW('Paste Here'!E$2)+1),ROW(283:283))), "")</f>
        <v/>
      </c>
      <c r="C285" s="36" t="str" cm="1">
        <f t="array" ref="C285">IFERROR(INDEX('Paste Here'!A$2:A$2500,SMALL(IF((VALUE('Paste Here'!E$2:E$2500)&gt;=10)*(VALUE('Paste Here'!E$2:E$2500)&lt;=17), ROW('Paste Here'!H$2:H$2500)-ROW('Paste Here'!E$2)+1),ROW(283:283))), "")</f>
        <v/>
      </c>
      <c r="D285" s="37" t="str" cm="1">
        <f t="array" ref="D285">IFERROR(INDEX('Paste Here'!A$2:A$2500,SMALL(IF((VALUE('Paste Here'!E$2:E$2500)&gt;=18), ROW('Paste Here'!H$2:H$2500)-ROW('Paste Here'!E$2)+1),ROW(283:283))), "")</f>
        <v/>
      </c>
      <c r="E285" s="35" t="str" cm="1">
        <f t="array" ref="E285">IFERROR(INDEX('Paste Here'!A$2:A$2500,SMALL(IF((VALUE('Paste Here'!G$2:G$2500)&gt;=5)*(VALUE('Paste Here'!G$2:G$2500)&lt;=9), ROW('Paste Here'!G$2:G$2500)-ROW('Paste Here'!G$2)+1),ROW(283:283))), "")</f>
        <v/>
      </c>
      <c r="F285" s="36" t="str" cm="1">
        <f t="array" ref="F285">IFERROR(INDEX('Paste Here'!A$2:A$2500,SMALL(IF((VALUE('Paste Here'!G$2:G$2500)&gt;=10)*(VALUE('Paste Here'!G$2:G$2500)&lt;=17), ROW('Paste Here'!H$2:H$2500)-ROW('Paste Here'!G$2)+1),ROW(283:283))), "")</f>
        <v/>
      </c>
      <c r="G285" s="99" t="str" cm="1">
        <f t="array" ref="G285">IFERROR(INDEX('Paste Here'!A$2:A$2500,SMALL(IF((VALUE('Paste Here'!G$2:G$2500)&gt;=18), ROW('Paste Here'!H$2:H$2500)-ROW('Paste Here'!G$2)+1),ROW(283:283))), "")</f>
        <v/>
      </c>
      <c r="H285" s="2"/>
      <c r="K285" s="10"/>
      <c r="Q285" s="10"/>
    </row>
    <row r="286" spans="1:17">
      <c r="A286" s="2"/>
      <c r="B286" s="35" t="str" cm="1">
        <f t="array" ref="B286">IFERROR(INDEX('Paste Here'!A$2:A$2500,SMALL(IF((VALUE('Paste Here'!E$2:E$2500)&gt;=5)*(VALUE('Paste Here'!E$2:E$2500)&lt;=9), ROW('Paste Here'!E$2:E$2500)-ROW('Paste Here'!E$2)+1),ROW(284:284))), "")</f>
        <v/>
      </c>
      <c r="C286" s="36" t="str" cm="1">
        <f t="array" ref="C286">IFERROR(INDEX('Paste Here'!A$2:A$2500,SMALL(IF((VALUE('Paste Here'!E$2:E$2500)&gt;=10)*(VALUE('Paste Here'!E$2:E$2500)&lt;=17), ROW('Paste Here'!H$2:H$2500)-ROW('Paste Here'!E$2)+1),ROW(284:284))), "")</f>
        <v/>
      </c>
      <c r="D286" s="37" t="str" cm="1">
        <f t="array" ref="D286">IFERROR(INDEX('Paste Here'!A$2:A$2500,SMALL(IF((VALUE('Paste Here'!E$2:E$2500)&gt;=18), ROW('Paste Here'!H$2:H$2500)-ROW('Paste Here'!E$2)+1),ROW(284:284))), "")</f>
        <v/>
      </c>
      <c r="E286" s="35" t="str" cm="1">
        <f t="array" ref="E286">IFERROR(INDEX('Paste Here'!A$2:A$2500,SMALL(IF((VALUE('Paste Here'!G$2:G$2500)&gt;=5)*(VALUE('Paste Here'!G$2:G$2500)&lt;=9), ROW('Paste Here'!G$2:G$2500)-ROW('Paste Here'!G$2)+1),ROW(284:284))), "")</f>
        <v/>
      </c>
      <c r="F286" s="36" t="str" cm="1">
        <f t="array" ref="F286">IFERROR(INDEX('Paste Here'!A$2:A$2500,SMALL(IF((VALUE('Paste Here'!G$2:G$2500)&gt;=10)*(VALUE('Paste Here'!G$2:G$2500)&lt;=17), ROW('Paste Here'!H$2:H$2500)-ROW('Paste Here'!G$2)+1),ROW(284:284))), "")</f>
        <v/>
      </c>
      <c r="G286" s="99" t="str" cm="1">
        <f t="array" ref="G286">IFERROR(INDEX('Paste Here'!A$2:A$2500,SMALL(IF((VALUE('Paste Here'!G$2:G$2500)&gt;=18), ROW('Paste Here'!H$2:H$2500)-ROW('Paste Here'!G$2)+1),ROW(284:284))), "")</f>
        <v/>
      </c>
      <c r="H286" s="2"/>
      <c r="K286" s="10"/>
      <c r="Q286" s="10"/>
    </row>
    <row r="287" spans="1:17">
      <c r="A287" s="2"/>
      <c r="B287" s="35" t="str" cm="1">
        <f t="array" ref="B287">IFERROR(INDEX('Paste Here'!A$2:A$2500,SMALL(IF((VALUE('Paste Here'!E$2:E$2500)&gt;=5)*(VALUE('Paste Here'!E$2:E$2500)&lt;=9), ROW('Paste Here'!E$2:E$2500)-ROW('Paste Here'!E$2)+1),ROW(285:285))), "")</f>
        <v/>
      </c>
      <c r="C287" s="36" t="str" cm="1">
        <f t="array" ref="C287">IFERROR(INDEX('Paste Here'!A$2:A$2500,SMALL(IF((VALUE('Paste Here'!E$2:E$2500)&gt;=10)*(VALUE('Paste Here'!E$2:E$2500)&lt;=17), ROW('Paste Here'!H$2:H$2500)-ROW('Paste Here'!E$2)+1),ROW(285:285))), "")</f>
        <v/>
      </c>
      <c r="D287" s="37" t="str" cm="1">
        <f t="array" ref="D287">IFERROR(INDEX('Paste Here'!A$2:A$2500,SMALL(IF((VALUE('Paste Here'!E$2:E$2500)&gt;=18), ROW('Paste Here'!H$2:H$2500)-ROW('Paste Here'!E$2)+1),ROW(285:285))), "")</f>
        <v/>
      </c>
      <c r="E287" s="35" t="str" cm="1">
        <f t="array" ref="E287">IFERROR(INDEX('Paste Here'!A$2:A$2500,SMALL(IF((VALUE('Paste Here'!G$2:G$2500)&gt;=5)*(VALUE('Paste Here'!G$2:G$2500)&lt;=9), ROW('Paste Here'!G$2:G$2500)-ROW('Paste Here'!G$2)+1),ROW(285:285))), "")</f>
        <v/>
      </c>
      <c r="F287" s="36" t="str" cm="1">
        <f t="array" ref="F287">IFERROR(INDEX('Paste Here'!A$2:A$2500,SMALL(IF((VALUE('Paste Here'!G$2:G$2500)&gt;=10)*(VALUE('Paste Here'!G$2:G$2500)&lt;=17), ROW('Paste Here'!H$2:H$2500)-ROW('Paste Here'!G$2)+1),ROW(285:285))), "")</f>
        <v/>
      </c>
      <c r="G287" s="99" t="str" cm="1">
        <f t="array" ref="G287">IFERROR(INDEX('Paste Here'!A$2:A$2500,SMALL(IF((VALUE('Paste Here'!G$2:G$2500)&gt;=18), ROW('Paste Here'!H$2:H$2500)-ROW('Paste Here'!G$2)+1),ROW(285:285))), "")</f>
        <v/>
      </c>
      <c r="H287" s="2"/>
      <c r="K287" s="10"/>
      <c r="Q287" s="10"/>
    </row>
    <row r="288" spans="1:17">
      <c r="A288" s="2"/>
      <c r="B288" s="35" t="str" cm="1">
        <f t="array" ref="B288">IFERROR(INDEX('Paste Here'!A$2:A$2500,SMALL(IF((VALUE('Paste Here'!E$2:E$2500)&gt;=5)*(VALUE('Paste Here'!E$2:E$2500)&lt;=9), ROW('Paste Here'!E$2:E$2500)-ROW('Paste Here'!E$2)+1),ROW(286:286))), "")</f>
        <v/>
      </c>
      <c r="C288" s="36" t="str" cm="1">
        <f t="array" ref="C288">IFERROR(INDEX('Paste Here'!A$2:A$2500,SMALL(IF((VALUE('Paste Here'!E$2:E$2500)&gt;=10)*(VALUE('Paste Here'!E$2:E$2500)&lt;=17), ROW('Paste Here'!H$2:H$2500)-ROW('Paste Here'!E$2)+1),ROW(286:286))), "")</f>
        <v/>
      </c>
      <c r="D288" s="37" t="str" cm="1">
        <f t="array" ref="D288">IFERROR(INDEX('Paste Here'!A$2:A$2500,SMALL(IF((VALUE('Paste Here'!E$2:E$2500)&gt;=18), ROW('Paste Here'!H$2:H$2500)-ROW('Paste Here'!E$2)+1),ROW(286:286))), "")</f>
        <v/>
      </c>
      <c r="E288" s="35" t="str" cm="1">
        <f t="array" ref="E288">IFERROR(INDEX('Paste Here'!A$2:A$2500,SMALL(IF((VALUE('Paste Here'!G$2:G$2500)&gt;=5)*(VALUE('Paste Here'!G$2:G$2500)&lt;=9), ROW('Paste Here'!G$2:G$2500)-ROW('Paste Here'!G$2)+1),ROW(286:286))), "")</f>
        <v/>
      </c>
      <c r="F288" s="36" t="str" cm="1">
        <f t="array" ref="F288">IFERROR(INDEX('Paste Here'!A$2:A$2500,SMALL(IF((VALUE('Paste Here'!G$2:G$2500)&gt;=10)*(VALUE('Paste Here'!G$2:G$2500)&lt;=17), ROW('Paste Here'!H$2:H$2500)-ROW('Paste Here'!G$2)+1),ROW(286:286))), "")</f>
        <v/>
      </c>
      <c r="G288" s="99" t="str" cm="1">
        <f t="array" ref="G288">IFERROR(INDEX('Paste Here'!A$2:A$2500,SMALL(IF((VALUE('Paste Here'!G$2:G$2500)&gt;=18), ROW('Paste Here'!H$2:H$2500)-ROW('Paste Here'!G$2)+1),ROW(286:286))), "")</f>
        <v/>
      </c>
      <c r="H288" s="2"/>
      <c r="K288" s="10"/>
      <c r="Q288" s="10"/>
    </row>
    <row r="289" spans="1:17">
      <c r="A289" s="2"/>
      <c r="B289" s="35" t="str" cm="1">
        <f t="array" ref="B289">IFERROR(INDEX('Paste Here'!A$2:A$2500,SMALL(IF((VALUE('Paste Here'!E$2:E$2500)&gt;=5)*(VALUE('Paste Here'!E$2:E$2500)&lt;=9), ROW('Paste Here'!E$2:E$2500)-ROW('Paste Here'!E$2)+1),ROW(287:287))), "")</f>
        <v/>
      </c>
      <c r="C289" s="36" t="str" cm="1">
        <f t="array" ref="C289">IFERROR(INDEX('Paste Here'!A$2:A$2500,SMALL(IF((VALUE('Paste Here'!E$2:E$2500)&gt;=10)*(VALUE('Paste Here'!E$2:E$2500)&lt;=17), ROW('Paste Here'!H$2:H$2500)-ROW('Paste Here'!E$2)+1),ROW(287:287))), "")</f>
        <v/>
      </c>
      <c r="D289" s="37" t="str" cm="1">
        <f t="array" ref="D289">IFERROR(INDEX('Paste Here'!A$2:A$2500,SMALL(IF((VALUE('Paste Here'!E$2:E$2500)&gt;=18), ROW('Paste Here'!H$2:H$2500)-ROW('Paste Here'!E$2)+1),ROW(287:287))), "")</f>
        <v/>
      </c>
      <c r="E289" s="35" t="str" cm="1">
        <f t="array" ref="E289">IFERROR(INDEX('Paste Here'!A$2:A$2500,SMALL(IF((VALUE('Paste Here'!G$2:G$2500)&gt;=5)*(VALUE('Paste Here'!G$2:G$2500)&lt;=9), ROW('Paste Here'!G$2:G$2500)-ROW('Paste Here'!G$2)+1),ROW(287:287))), "")</f>
        <v/>
      </c>
      <c r="F289" s="36" t="str" cm="1">
        <f t="array" ref="F289">IFERROR(INDEX('Paste Here'!A$2:A$2500,SMALL(IF((VALUE('Paste Here'!G$2:G$2500)&gt;=10)*(VALUE('Paste Here'!G$2:G$2500)&lt;=17), ROW('Paste Here'!H$2:H$2500)-ROW('Paste Here'!G$2)+1),ROW(287:287))), "")</f>
        <v/>
      </c>
      <c r="G289" s="99" t="str" cm="1">
        <f t="array" ref="G289">IFERROR(INDEX('Paste Here'!A$2:A$2500,SMALL(IF((VALUE('Paste Here'!G$2:G$2500)&gt;=18), ROW('Paste Here'!H$2:H$2500)-ROW('Paste Here'!G$2)+1),ROW(287:287))), "")</f>
        <v/>
      </c>
      <c r="H289" s="2"/>
      <c r="K289" s="10"/>
      <c r="Q289" s="10"/>
    </row>
    <row r="290" spans="1:17">
      <c r="A290" s="2"/>
      <c r="B290" s="35" t="str" cm="1">
        <f t="array" ref="B290">IFERROR(INDEX('Paste Here'!A$2:A$2500,SMALL(IF((VALUE('Paste Here'!E$2:E$2500)&gt;=5)*(VALUE('Paste Here'!E$2:E$2500)&lt;=9), ROW('Paste Here'!E$2:E$2500)-ROW('Paste Here'!E$2)+1),ROW(288:288))), "")</f>
        <v/>
      </c>
      <c r="C290" s="36" t="str" cm="1">
        <f t="array" ref="C290">IFERROR(INDEX('Paste Here'!A$2:A$2500,SMALL(IF((VALUE('Paste Here'!E$2:E$2500)&gt;=10)*(VALUE('Paste Here'!E$2:E$2500)&lt;=17), ROW('Paste Here'!H$2:H$2500)-ROW('Paste Here'!E$2)+1),ROW(288:288))), "")</f>
        <v/>
      </c>
      <c r="D290" s="37" t="str" cm="1">
        <f t="array" ref="D290">IFERROR(INDEX('Paste Here'!A$2:A$2500,SMALL(IF((VALUE('Paste Here'!E$2:E$2500)&gt;=18), ROW('Paste Here'!H$2:H$2500)-ROW('Paste Here'!E$2)+1),ROW(288:288))), "")</f>
        <v/>
      </c>
      <c r="E290" s="35" t="str" cm="1">
        <f t="array" ref="E290">IFERROR(INDEX('Paste Here'!A$2:A$2500,SMALL(IF((VALUE('Paste Here'!G$2:G$2500)&gt;=5)*(VALUE('Paste Here'!G$2:G$2500)&lt;=9), ROW('Paste Here'!G$2:G$2500)-ROW('Paste Here'!G$2)+1),ROW(288:288))), "")</f>
        <v/>
      </c>
      <c r="F290" s="36" t="str" cm="1">
        <f t="array" ref="F290">IFERROR(INDEX('Paste Here'!A$2:A$2500,SMALL(IF((VALUE('Paste Here'!G$2:G$2500)&gt;=10)*(VALUE('Paste Here'!G$2:G$2500)&lt;=17), ROW('Paste Here'!H$2:H$2500)-ROW('Paste Here'!G$2)+1),ROW(288:288))), "")</f>
        <v/>
      </c>
      <c r="G290" s="99" t="str" cm="1">
        <f t="array" ref="G290">IFERROR(INDEX('Paste Here'!A$2:A$2500,SMALL(IF((VALUE('Paste Here'!G$2:G$2500)&gt;=18), ROW('Paste Here'!H$2:H$2500)-ROW('Paste Here'!G$2)+1),ROW(288:288))), "")</f>
        <v/>
      </c>
      <c r="H290" s="2"/>
      <c r="K290" s="10"/>
      <c r="Q290" s="10"/>
    </row>
    <row r="291" spans="1:17">
      <c r="A291" s="2"/>
      <c r="B291" s="35" t="str" cm="1">
        <f t="array" ref="B291">IFERROR(INDEX('Paste Here'!A$2:A$2500,SMALL(IF((VALUE('Paste Here'!E$2:E$2500)&gt;=5)*(VALUE('Paste Here'!E$2:E$2500)&lt;=9), ROW('Paste Here'!E$2:E$2500)-ROW('Paste Here'!E$2)+1),ROW(289:289))), "")</f>
        <v/>
      </c>
      <c r="C291" s="36" t="str" cm="1">
        <f t="array" ref="C291">IFERROR(INDEX('Paste Here'!A$2:A$2500,SMALL(IF((VALUE('Paste Here'!E$2:E$2500)&gt;=10)*(VALUE('Paste Here'!E$2:E$2500)&lt;=17), ROW('Paste Here'!H$2:H$2500)-ROW('Paste Here'!E$2)+1),ROW(289:289))), "")</f>
        <v/>
      </c>
      <c r="D291" s="37" t="str" cm="1">
        <f t="array" ref="D291">IFERROR(INDEX('Paste Here'!A$2:A$2500,SMALL(IF((VALUE('Paste Here'!E$2:E$2500)&gt;=18), ROW('Paste Here'!H$2:H$2500)-ROW('Paste Here'!E$2)+1),ROW(289:289))), "")</f>
        <v/>
      </c>
      <c r="E291" s="35" t="str" cm="1">
        <f t="array" ref="E291">IFERROR(INDEX('Paste Here'!A$2:A$2500,SMALL(IF((VALUE('Paste Here'!G$2:G$2500)&gt;=5)*(VALUE('Paste Here'!G$2:G$2500)&lt;=9), ROW('Paste Here'!G$2:G$2500)-ROW('Paste Here'!G$2)+1),ROW(289:289))), "")</f>
        <v/>
      </c>
      <c r="F291" s="36" t="str" cm="1">
        <f t="array" ref="F291">IFERROR(INDEX('Paste Here'!A$2:A$2500,SMALL(IF((VALUE('Paste Here'!G$2:G$2500)&gt;=10)*(VALUE('Paste Here'!G$2:G$2500)&lt;=17), ROW('Paste Here'!H$2:H$2500)-ROW('Paste Here'!G$2)+1),ROW(289:289))), "")</f>
        <v/>
      </c>
      <c r="G291" s="99" t="str" cm="1">
        <f t="array" ref="G291">IFERROR(INDEX('Paste Here'!A$2:A$2500,SMALL(IF((VALUE('Paste Here'!G$2:G$2500)&gt;=18), ROW('Paste Here'!H$2:H$2500)-ROW('Paste Here'!G$2)+1),ROW(289:289))), "")</f>
        <v/>
      </c>
      <c r="H291" s="2"/>
      <c r="K291" s="10"/>
      <c r="Q291" s="10"/>
    </row>
    <row r="292" spans="1:17">
      <c r="A292" s="2"/>
      <c r="B292" s="35" t="str" cm="1">
        <f t="array" ref="B292">IFERROR(INDEX('Paste Here'!A$2:A$2500,SMALL(IF((VALUE('Paste Here'!E$2:E$2500)&gt;=5)*(VALUE('Paste Here'!E$2:E$2500)&lt;=9), ROW('Paste Here'!E$2:E$2500)-ROW('Paste Here'!E$2)+1),ROW(290:290))), "")</f>
        <v/>
      </c>
      <c r="C292" s="36" t="str" cm="1">
        <f t="array" ref="C292">IFERROR(INDEX('Paste Here'!A$2:A$2500,SMALL(IF((VALUE('Paste Here'!E$2:E$2500)&gt;=10)*(VALUE('Paste Here'!E$2:E$2500)&lt;=17), ROW('Paste Here'!H$2:H$2500)-ROW('Paste Here'!E$2)+1),ROW(290:290))), "")</f>
        <v/>
      </c>
      <c r="D292" s="37" t="str" cm="1">
        <f t="array" ref="D292">IFERROR(INDEX('Paste Here'!A$2:A$2500,SMALL(IF((VALUE('Paste Here'!E$2:E$2500)&gt;=18), ROW('Paste Here'!H$2:H$2500)-ROW('Paste Here'!E$2)+1),ROW(290:290))), "")</f>
        <v/>
      </c>
      <c r="E292" s="35" t="str" cm="1">
        <f t="array" ref="E292">IFERROR(INDEX('Paste Here'!A$2:A$2500,SMALL(IF((VALUE('Paste Here'!G$2:G$2500)&gt;=5)*(VALUE('Paste Here'!G$2:G$2500)&lt;=9), ROW('Paste Here'!G$2:G$2500)-ROW('Paste Here'!G$2)+1),ROW(290:290))), "")</f>
        <v/>
      </c>
      <c r="F292" s="36" t="str" cm="1">
        <f t="array" ref="F292">IFERROR(INDEX('Paste Here'!A$2:A$2500,SMALL(IF((VALUE('Paste Here'!G$2:G$2500)&gt;=10)*(VALUE('Paste Here'!G$2:G$2500)&lt;=17), ROW('Paste Here'!H$2:H$2500)-ROW('Paste Here'!G$2)+1),ROW(290:290))), "")</f>
        <v/>
      </c>
      <c r="G292" s="99" t="str" cm="1">
        <f t="array" ref="G292">IFERROR(INDEX('Paste Here'!A$2:A$2500,SMALL(IF((VALUE('Paste Here'!G$2:G$2500)&gt;=18), ROW('Paste Here'!H$2:H$2500)-ROW('Paste Here'!G$2)+1),ROW(290:290))), "")</f>
        <v/>
      </c>
      <c r="H292" s="2"/>
      <c r="K292" s="10"/>
      <c r="Q292" s="10"/>
    </row>
    <row r="293" spans="1:17">
      <c r="A293" s="2"/>
      <c r="B293" s="35" t="str" cm="1">
        <f t="array" ref="B293">IFERROR(INDEX('Paste Here'!A$2:A$2500,SMALL(IF((VALUE('Paste Here'!E$2:E$2500)&gt;=5)*(VALUE('Paste Here'!E$2:E$2500)&lt;=9), ROW('Paste Here'!E$2:E$2500)-ROW('Paste Here'!E$2)+1),ROW(291:291))), "")</f>
        <v/>
      </c>
      <c r="C293" s="36" t="str" cm="1">
        <f t="array" ref="C293">IFERROR(INDEX('Paste Here'!A$2:A$2500,SMALL(IF((VALUE('Paste Here'!E$2:E$2500)&gt;=10)*(VALUE('Paste Here'!E$2:E$2500)&lt;=17), ROW('Paste Here'!H$2:H$2500)-ROW('Paste Here'!E$2)+1),ROW(291:291))), "")</f>
        <v/>
      </c>
      <c r="D293" s="37" t="str" cm="1">
        <f t="array" ref="D293">IFERROR(INDEX('Paste Here'!A$2:A$2500,SMALL(IF((VALUE('Paste Here'!E$2:E$2500)&gt;=18), ROW('Paste Here'!H$2:H$2500)-ROW('Paste Here'!E$2)+1),ROW(291:291))), "")</f>
        <v/>
      </c>
      <c r="E293" s="35" t="str" cm="1">
        <f t="array" ref="E293">IFERROR(INDEX('Paste Here'!A$2:A$2500,SMALL(IF((VALUE('Paste Here'!G$2:G$2500)&gt;=5)*(VALUE('Paste Here'!G$2:G$2500)&lt;=9), ROW('Paste Here'!G$2:G$2500)-ROW('Paste Here'!G$2)+1),ROW(291:291))), "")</f>
        <v/>
      </c>
      <c r="F293" s="36" t="str" cm="1">
        <f t="array" ref="F293">IFERROR(INDEX('Paste Here'!A$2:A$2500,SMALL(IF((VALUE('Paste Here'!G$2:G$2500)&gt;=10)*(VALUE('Paste Here'!G$2:G$2500)&lt;=17), ROW('Paste Here'!H$2:H$2500)-ROW('Paste Here'!G$2)+1),ROW(291:291))), "")</f>
        <v/>
      </c>
      <c r="G293" s="99" t="str" cm="1">
        <f t="array" ref="G293">IFERROR(INDEX('Paste Here'!A$2:A$2500,SMALL(IF((VALUE('Paste Here'!G$2:G$2500)&gt;=18), ROW('Paste Here'!H$2:H$2500)-ROW('Paste Here'!G$2)+1),ROW(291:291))), "")</f>
        <v/>
      </c>
      <c r="H293" s="2"/>
      <c r="K293" s="10"/>
      <c r="Q293" s="10"/>
    </row>
    <row r="294" spans="1:17">
      <c r="A294" s="2"/>
      <c r="B294" s="35" t="str" cm="1">
        <f t="array" ref="B294">IFERROR(INDEX('Paste Here'!A$2:A$2500,SMALL(IF((VALUE('Paste Here'!E$2:E$2500)&gt;=5)*(VALUE('Paste Here'!E$2:E$2500)&lt;=9), ROW('Paste Here'!E$2:E$2500)-ROW('Paste Here'!E$2)+1),ROW(292:292))), "")</f>
        <v/>
      </c>
      <c r="C294" s="36" t="str" cm="1">
        <f t="array" ref="C294">IFERROR(INDEX('Paste Here'!A$2:A$2500,SMALL(IF((VALUE('Paste Here'!E$2:E$2500)&gt;=10)*(VALUE('Paste Here'!E$2:E$2500)&lt;=17), ROW('Paste Here'!H$2:H$2500)-ROW('Paste Here'!E$2)+1),ROW(292:292))), "")</f>
        <v/>
      </c>
      <c r="D294" s="37" t="str" cm="1">
        <f t="array" ref="D294">IFERROR(INDEX('Paste Here'!A$2:A$2500,SMALL(IF((VALUE('Paste Here'!E$2:E$2500)&gt;=18), ROW('Paste Here'!H$2:H$2500)-ROW('Paste Here'!E$2)+1),ROW(292:292))), "")</f>
        <v/>
      </c>
      <c r="E294" s="35" t="str" cm="1">
        <f t="array" ref="E294">IFERROR(INDEX('Paste Here'!A$2:A$2500,SMALL(IF((VALUE('Paste Here'!G$2:G$2500)&gt;=5)*(VALUE('Paste Here'!G$2:G$2500)&lt;=9), ROW('Paste Here'!G$2:G$2500)-ROW('Paste Here'!G$2)+1),ROW(292:292))), "")</f>
        <v/>
      </c>
      <c r="F294" s="36" t="str" cm="1">
        <f t="array" ref="F294">IFERROR(INDEX('Paste Here'!A$2:A$2500,SMALL(IF((VALUE('Paste Here'!G$2:G$2500)&gt;=10)*(VALUE('Paste Here'!G$2:G$2500)&lt;=17), ROW('Paste Here'!H$2:H$2500)-ROW('Paste Here'!G$2)+1),ROW(292:292))), "")</f>
        <v/>
      </c>
      <c r="G294" s="99" t="str" cm="1">
        <f t="array" ref="G294">IFERROR(INDEX('Paste Here'!A$2:A$2500,SMALL(IF((VALUE('Paste Here'!G$2:G$2500)&gt;=18), ROW('Paste Here'!H$2:H$2500)-ROW('Paste Here'!G$2)+1),ROW(292:292))), "")</f>
        <v/>
      </c>
      <c r="H294" s="2"/>
      <c r="K294" s="10"/>
      <c r="Q294" s="10"/>
    </row>
    <row r="295" spans="1:17">
      <c r="A295" s="2"/>
      <c r="B295" s="35" t="str" cm="1">
        <f t="array" ref="B295">IFERROR(INDEX('Paste Here'!A$2:A$2500,SMALL(IF((VALUE('Paste Here'!E$2:E$2500)&gt;=5)*(VALUE('Paste Here'!E$2:E$2500)&lt;=9), ROW('Paste Here'!E$2:E$2500)-ROW('Paste Here'!E$2)+1),ROW(293:293))), "")</f>
        <v/>
      </c>
      <c r="C295" s="36" t="str" cm="1">
        <f t="array" ref="C295">IFERROR(INDEX('Paste Here'!A$2:A$2500,SMALL(IF((VALUE('Paste Here'!E$2:E$2500)&gt;=10)*(VALUE('Paste Here'!E$2:E$2500)&lt;=17), ROW('Paste Here'!H$2:H$2500)-ROW('Paste Here'!E$2)+1),ROW(293:293))), "")</f>
        <v/>
      </c>
      <c r="D295" s="37" t="str" cm="1">
        <f t="array" ref="D295">IFERROR(INDEX('Paste Here'!A$2:A$2500,SMALL(IF((VALUE('Paste Here'!E$2:E$2500)&gt;=18), ROW('Paste Here'!H$2:H$2500)-ROW('Paste Here'!E$2)+1),ROW(293:293))), "")</f>
        <v/>
      </c>
      <c r="E295" s="35" t="str" cm="1">
        <f t="array" ref="E295">IFERROR(INDEX('Paste Here'!A$2:A$2500,SMALL(IF((VALUE('Paste Here'!G$2:G$2500)&gt;=5)*(VALUE('Paste Here'!G$2:G$2500)&lt;=9), ROW('Paste Here'!G$2:G$2500)-ROW('Paste Here'!G$2)+1),ROW(293:293))), "")</f>
        <v/>
      </c>
      <c r="F295" s="36" t="str" cm="1">
        <f t="array" ref="F295">IFERROR(INDEX('Paste Here'!A$2:A$2500,SMALL(IF((VALUE('Paste Here'!G$2:G$2500)&gt;=10)*(VALUE('Paste Here'!G$2:G$2500)&lt;=17), ROW('Paste Here'!H$2:H$2500)-ROW('Paste Here'!G$2)+1),ROW(293:293))), "")</f>
        <v/>
      </c>
      <c r="G295" s="99" t="str" cm="1">
        <f t="array" ref="G295">IFERROR(INDEX('Paste Here'!A$2:A$2500,SMALL(IF((VALUE('Paste Here'!G$2:G$2500)&gt;=18), ROW('Paste Here'!H$2:H$2500)-ROW('Paste Here'!G$2)+1),ROW(293:293))), "")</f>
        <v/>
      </c>
      <c r="H295" s="2"/>
      <c r="K295" s="10"/>
      <c r="Q295" s="10"/>
    </row>
    <row r="296" spans="1:17">
      <c r="A296" s="2"/>
      <c r="B296" s="35" t="str" cm="1">
        <f t="array" ref="B296">IFERROR(INDEX('Paste Here'!A$2:A$2500,SMALL(IF((VALUE('Paste Here'!E$2:E$2500)&gt;=5)*(VALUE('Paste Here'!E$2:E$2500)&lt;=9), ROW('Paste Here'!E$2:E$2500)-ROW('Paste Here'!E$2)+1),ROW(294:294))), "")</f>
        <v/>
      </c>
      <c r="C296" s="36" t="str" cm="1">
        <f t="array" ref="C296">IFERROR(INDEX('Paste Here'!A$2:A$2500,SMALL(IF((VALUE('Paste Here'!E$2:E$2500)&gt;=10)*(VALUE('Paste Here'!E$2:E$2500)&lt;=17), ROW('Paste Here'!H$2:H$2500)-ROW('Paste Here'!E$2)+1),ROW(294:294))), "")</f>
        <v/>
      </c>
      <c r="D296" s="37" t="str" cm="1">
        <f t="array" ref="D296">IFERROR(INDEX('Paste Here'!A$2:A$2500,SMALL(IF((VALUE('Paste Here'!E$2:E$2500)&gt;=18), ROW('Paste Here'!H$2:H$2500)-ROW('Paste Here'!E$2)+1),ROW(294:294))), "")</f>
        <v/>
      </c>
      <c r="E296" s="35" t="str" cm="1">
        <f t="array" ref="E296">IFERROR(INDEX('Paste Here'!A$2:A$2500,SMALL(IF((VALUE('Paste Here'!G$2:G$2500)&gt;=5)*(VALUE('Paste Here'!G$2:G$2500)&lt;=9), ROW('Paste Here'!G$2:G$2500)-ROW('Paste Here'!G$2)+1),ROW(294:294))), "")</f>
        <v/>
      </c>
      <c r="F296" s="36" t="str" cm="1">
        <f t="array" ref="F296">IFERROR(INDEX('Paste Here'!A$2:A$2500,SMALL(IF((VALUE('Paste Here'!G$2:G$2500)&gt;=10)*(VALUE('Paste Here'!G$2:G$2500)&lt;=17), ROW('Paste Here'!H$2:H$2500)-ROW('Paste Here'!G$2)+1),ROW(294:294))), "")</f>
        <v/>
      </c>
      <c r="G296" s="99" t="str" cm="1">
        <f t="array" ref="G296">IFERROR(INDEX('Paste Here'!A$2:A$2500,SMALL(IF((VALUE('Paste Here'!G$2:G$2500)&gt;=18), ROW('Paste Here'!H$2:H$2500)-ROW('Paste Here'!G$2)+1),ROW(294:294))), "")</f>
        <v/>
      </c>
      <c r="H296" s="2"/>
      <c r="K296" s="10"/>
      <c r="Q296" s="10"/>
    </row>
    <row r="297" spans="1:17">
      <c r="A297" s="2"/>
      <c r="B297" s="35" t="str" cm="1">
        <f t="array" ref="B297">IFERROR(INDEX('Paste Here'!A$2:A$2500,SMALL(IF((VALUE('Paste Here'!E$2:E$2500)&gt;=5)*(VALUE('Paste Here'!E$2:E$2500)&lt;=9), ROW('Paste Here'!E$2:E$2500)-ROW('Paste Here'!E$2)+1),ROW(295:295))), "")</f>
        <v/>
      </c>
      <c r="C297" s="36" t="str" cm="1">
        <f t="array" ref="C297">IFERROR(INDEX('Paste Here'!A$2:A$2500,SMALL(IF((VALUE('Paste Here'!E$2:E$2500)&gt;=10)*(VALUE('Paste Here'!E$2:E$2500)&lt;=17), ROW('Paste Here'!H$2:H$2500)-ROW('Paste Here'!E$2)+1),ROW(295:295))), "")</f>
        <v/>
      </c>
      <c r="D297" s="37" t="str" cm="1">
        <f t="array" ref="D297">IFERROR(INDEX('Paste Here'!A$2:A$2500,SMALL(IF((VALUE('Paste Here'!E$2:E$2500)&gt;=18), ROW('Paste Here'!H$2:H$2500)-ROW('Paste Here'!E$2)+1),ROW(295:295))), "")</f>
        <v/>
      </c>
      <c r="E297" s="35" t="str" cm="1">
        <f t="array" ref="E297">IFERROR(INDEX('Paste Here'!A$2:A$2500,SMALL(IF((VALUE('Paste Here'!G$2:G$2500)&gt;=5)*(VALUE('Paste Here'!G$2:G$2500)&lt;=9), ROW('Paste Here'!G$2:G$2500)-ROW('Paste Here'!G$2)+1),ROW(295:295))), "")</f>
        <v/>
      </c>
      <c r="F297" s="36" t="str" cm="1">
        <f t="array" ref="F297">IFERROR(INDEX('Paste Here'!A$2:A$2500,SMALL(IF((VALUE('Paste Here'!G$2:G$2500)&gt;=10)*(VALUE('Paste Here'!G$2:G$2500)&lt;=17), ROW('Paste Here'!H$2:H$2500)-ROW('Paste Here'!G$2)+1),ROW(295:295))), "")</f>
        <v/>
      </c>
      <c r="G297" s="99" t="str" cm="1">
        <f t="array" ref="G297">IFERROR(INDEX('Paste Here'!A$2:A$2500,SMALL(IF((VALUE('Paste Here'!G$2:G$2500)&gt;=18), ROW('Paste Here'!H$2:H$2500)-ROW('Paste Here'!G$2)+1),ROW(295:295))), "")</f>
        <v/>
      </c>
      <c r="H297" s="2"/>
      <c r="K297" s="10"/>
      <c r="Q297" s="10"/>
    </row>
    <row r="298" spans="1:17">
      <c r="A298" s="2"/>
      <c r="B298" s="35" t="str" cm="1">
        <f t="array" ref="B298">IFERROR(INDEX('Paste Here'!A$2:A$2500,SMALL(IF((VALUE('Paste Here'!E$2:E$2500)&gt;=5)*(VALUE('Paste Here'!E$2:E$2500)&lt;=9), ROW('Paste Here'!E$2:E$2500)-ROW('Paste Here'!E$2)+1),ROW(296:296))), "")</f>
        <v/>
      </c>
      <c r="C298" s="36" t="str" cm="1">
        <f t="array" ref="C298">IFERROR(INDEX('Paste Here'!A$2:A$2500,SMALL(IF((VALUE('Paste Here'!E$2:E$2500)&gt;=10)*(VALUE('Paste Here'!E$2:E$2500)&lt;=17), ROW('Paste Here'!H$2:H$2500)-ROW('Paste Here'!E$2)+1),ROW(296:296))), "")</f>
        <v/>
      </c>
      <c r="D298" s="37" t="str" cm="1">
        <f t="array" ref="D298">IFERROR(INDEX('Paste Here'!A$2:A$2500,SMALL(IF((VALUE('Paste Here'!E$2:E$2500)&gt;=18), ROW('Paste Here'!H$2:H$2500)-ROW('Paste Here'!E$2)+1),ROW(296:296))), "")</f>
        <v/>
      </c>
      <c r="E298" s="35" t="str" cm="1">
        <f t="array" ref="E298">IFERROR(INDEX('Paste Here'!A$2:A$2500,SMALL(IF((VALUE('Paste Here'!G$2:G$2500)&gt;=5)*(VALUE('Paste Here'!G$2:G$2500)&lt;=9), ROW('Paste Here'!G$2:G$2500)-ROW('Paste Here'!G$2)+1),ROW(296:296))), "")</f>
        <v/>
      </c>
      <c r="F298" s="36" t="str" cm="1">
        <f t="array" ref="F298">IFERROR(INDEX('Paste Here'!A$2:A$2500,SMALL(IF((VALUE('Paste Here'!G$2:G$2500)&gt;=10)*(VALUE('Paste Here'!G$2:G$2500)&lt;=17), ROW('Paste Here'!H$2:H$2500)-ROW('Paste Here'!G$2)+1),ROW(296:296))), "")</f>
        <v/>
      </c>
      <c r="G298" s="99" t="str" cm="1">
        <f t="array" ref="G298">IFERROR(INDEX('Paste Here'!A$2:A$2500,SMALL(IF((VALUE('Paste Here'!G$2:G$2500)&gt;=18), ROW('Paste Here'!H$2:H$2500)-ROW('Paste Here'!G$2)+1),ROW(296:296))), "")</f>
        <v/>
      </c>
      <c r="H298" s="2"/>
      <c r="K298" s="10"/>
      <c r="Q298" s="10"/>
    </row>
    <row r="299" spans="1:17">
      <c r="A299" s="2"/>
      <c r="B299" s="35" t="str" cm="1">
        <f t="array" ref="B299">IFERROR(INDEX('Paste Here'!A$2:A$2500,SMALL(IF((VALUE('Paste Here'!E$2:E$2500)&gt;=5)*(VALUE('Paste Here'!E$2:E$2500)&lt;=9), ROW('Paste Here'!E$2:E$2500)-ROW('Paste Here'!E$2)+1),ROW(297:297))), "")</f>
        <v/>
      </c>
      <c r="C299" s="36" t="str" cm="1">
        <f t="array" ref="C299">IFERROR(INDEX('Paste Here'!A$2:A$2500,SMALL(IF((VALUE('Paste Here'!E$2:E$2500)&gt;=10)*(VALUE('Paste Here'!E$2:E$2500)&lt;=17), ROW('Paste Here'!H$2:H$2500)-ROW('Paste Here'!E$2)+1),ROW(297:297))), "")</f>
        <v/>
      </c>
      <c r="D299" s="37" t="str" cm="1">
        <f t="array" ref="D299">IFERROR(INDEX('Paste Here'!A$2:A$2500,SMALL(IF((VALUE('Paste Here'!E$2:E$2500)&gt;=18), ROW('Paste Here'!H$2:H$2500)-ROW('Paste Here'!E$2)+1),ROW(297:297))), "")</f>
        <v/>
      </c>
      <c r="E299" s="35" t="str" cm="1">
        <f t="array" ref="E299">IFERROR(INDEX('Paste Here'!A$2:A$2500,SMALL(IF((VALUE('Paste Here'!G$2:G$2500)&gt;=5)*(VALUE('Paste Here'!G$2:G$2500)&lt;=9), ROW('Paste Here'!G$2:G$2500)-ROW('Paste Here'!G$2)+1),ROW(297:297))), "")</f>
        <v/>
      </c>
      <c r="F299" s="36" t="str" cm="1">
        <f t="array" ref="F299">IFERROR(INDEX('Paste Here'!A$2:A$2500,SMALL(IF((VALUE('Paste Here'!G$2:G$2500)&gt;=10)*(VALUE('Paste Here'!G$2:G$2500)&lt;=17), ROW('Paste Here'!H$2:H$2500)-ROW('Paste Here'!G$2)+1),ROW(297:297))), "")</f>
        <v/>
      </c>
      <c r="G299" s="99" t="str" cm="1">
        <f t="array" ref="G299">IFERROR(INDEX('Paste Here'!A$2:A$2500,SMALL(IF((VALUE('Paste Here'!G$2:G$2500)&gt;=18), ROW('Paste Here'!H$2:H$2500)-ROW('Paste Here'!G$2)+1),ROW(297:297))), "")</f>
        <v/>
      </c>
      <c r="H299" s="2"/>
      <c r="K299" s="10"/>
      <c r="Q299" s="10"/>
    </row>
    <row r="300" spans="1:17">
      <c r="A300" s="2"/>
      <c r="B300" s="35" t="str" cm="1">
        <f t="array" ref="B300">IFERROR(INDEX('Paste Here'!A$2:A$2500,SMALL(IF((VALUE('Paste Here'!E$2:E$2500)&gt;=5)*(VALUE('Paste Here'!E$2:E$2500)&lt;=9), ROW('Paste Here'!E$2:E$2500)-ROW('Paste Here'!E$2)+1),ROW(298:298))), "")</f>
        <v/>
      </c>
      <c r="C300" s="36" t="str" cm="1">
        <f t="array" ref="C300">IFERROR(INDEX('Paste Here'!A$2:A$2500,SMALL(IF((VALUE('Paste Here'!E$2:E$2500)&gt;=10)*(VALUE('Paste Here'!E$2:E$2500)&lt;=17), ROW('Paste Here'!H$2:H$2500)-ROW('Paste Here'!E$2)+1),ROW(298:298))), "")</f>
        <v/>
      </c>
      <c r="D300" s="37" t="str" cm="1">
        <f t="array" ref="D300">IFERROR(INDEX('Paste Here'!A$2:A$2500,SMALL(IF((VALUE('Paste Here'!E$2:E$2500)&gt;=18), ROW('Paste Here'!H$2:H$2500)-ROW('Paste Here'!E$2)+1),ROW(298:298))), "")</f>
        <v/>
      </c>
      <c r="E300" s="35" t="str" cm="1">
        <f t="array" ref="E300">IFERROR(INDEX('Paste Here'!A$2:A$2500,SMALL(IF((VALUE('Paste Here'!G$2:G$2500)&gt;=5)*(VALUE('Paste Here'!G$2:G$2500)&lt;=9), ROW('Paste Here'!G$2:G$2500)-ROW('Paste Here'!G$2)+1),ROW(298:298))), "")</f>
        <v/>
      </c>
      <c r="F300" s="36" t="str" cm="1">
        <f t="array" ref="F300">IFERROR(INDEX('Paste Here'!A$2:A$2500,SMALL(IF((VALUE('Paste Here'!G$2:G$2500)&gt;=10)*(VALUE('Paste Here'!G$2:G$2500)&lt;=17), ROW('Paste Here'!H$2:H$2500)-ROW('Paste Here'!G$2)+1),ROW(298:298))), "")</f>
        <v/>
      </c>
      <c r="G300" s="99" t="str" cm="1">
        <f t="array" ref="G300">IFERROR(INDEX('Paste Here'!A$2:A$2500,SMALL(IF((VALUE('Paste Here'!G$2:G$2500)&gt;=18), ROW('Paste Here'!H$2:H$2500)-ROW('Paste Here'!G$2)+1),ROW(298:298))), "")</f>
        <v/>
      </c>
      <c r="H300" s="2"/>
      <c r="K300" s="10"/>
      <c r="Q300" s="10"/>
    </row>
    <row r="301" spans="1:17">
      <c r="A301" s="2"/>
      <c r="B301" s="35" t="str" cm="1">
        <f t="array" ref="B301">IFERROR(INDEX('Paste Here'!A$2:A$2500,SMALL(IF((VALUE('Paste Here'!E$2:E$2500)&gt;=5)*(VALUE('Paste Here'!E$2:E$2500)&lt;=9), ROW('Paste Here'!E$2:E$2500)-ROW('Paste Here'!E$2)+1),ROW(299:299))), "")</f>
        <v/>
      </c>
      <c r="C301" s="36" t="str" cm="1">
        <f t="array" ref="C301">IFERROR(INDEX('Paste Here'!A$2:A$2500,SMALL(IF((VALUE('Paste Here'!E$2:E$2500)&gt;=10)*(VALUE('Paste Here'!E$2:E$2500)&lt;=17), ROW('Paste Here'!H$2:H$2500)-ROW('Paste Here'!E$2)+1),ROW(299:299))), "")</f>
        <v/>
      </c>
      <c r="D301" s="37" t="str" cm="1">
        <f t="array" ref="D301">IFERROR(INDEX('Paste Here'!A$2:A$2500,SMALL(IF((VALUE('Paste Here'!E$2:E$2500)&gt;=18), ROW('Paste Here'!H$2:H$2500)-ROW('Paste Here'!E$2)+1),ROW(299:299))), "")</f>
        <v/>
      </c>
      <c r="E301" s="35" t="str" cm="1">
        <f t="array" ref="E301">IFERROR(INDEX('Paste Here'!A$2:A$2500,SMALL(IF((VALUE('Paste Here'!G$2:G$2500)&gt;=5)*(VALUE('Paste Here'!G$2:G$2500)&lt;=9), ROW('Paste Here'!G$2:G$2500)-ROW('Paste Here'!G$2)+1),ROW(299:299))), "")</f>
        <v/>
      </c>
      <c r="F301" s="36" t="str" cm="1">
        <f t="array" ref="F301">IFERROR(INDEX('Paste Here'!A$2:A$2500,SMALL(IF((VALUE('Paste Here'!G$2:G$2500)&gt;=10)*(VALUE('Paste Here'!G$2:G$2500)&lt;=17), ROW('Paste Here'!H$2:H$2500)-ROW('Paste Here'!G$2)+1),ROW(299:299))), "")</f>
        <v/>
      </c>
      <c r="G301" s="99" t="str" cm="1">
        <f t="array" ref="G301">IFERROR(INDEX('Paste Here'!A$2:A$2500,SMALL(IF((VALUE('Paste Here'!G$2:G$2500)&gt;=18), ROW('Paste Here'!H$2:H$2500)-ROW('Paste Here'!G$2)+1),ROW(299:299))), "")</f>
        <v/>
      </c>
      <c r="H301" s="2"/>
      <c r="K301" s="10"/>
      <c r="Q301" s="10"/>
    </row>
    <row r="302" spans="1:17">
      <c r="A302" s="2"/>
      <c r="B302" s="35" t="str" cm="1">
        <f t="array" ref="B302">IFERROR(INDEX('Paste Here'!A$2:A$2500,SMALL(IF((VALUE('Paste Here'!E$2:E$2500)&gt;=5)*(VALUE('Paste Here'!E$2:E$2500)&lt;=9), ROW('Paste Here'!E$2:E$2500)-ROW('Paste Here'!E$2)+1),ROW(300:300))), "")</f>
        <v/>
      </c>
      <c r="C302" s="36" t="str" cm="1">
        <f t="array" ref="C302">IFERROR(INDEX('Paste Here'!A$2:A$2500,SMALL(IF((VALUE('Paste Here'!E$2:E$2500)&gt;=10)*(VALUE('Paste Here'!E$2:E$2500)&lt;=17), ROW('Paste Here'!H$2:H$2500)-ROW('Paste Here'!E$2)+1),ROW(300:300))), "")</f>
        <v/>
      </c>
      <c r="D302" s="37" t="str" cm="1">
        <f t="array" ref="D302">IFERROR(INDEX('Paste Here'!A$2:A$2500,SMALL(IF((VALUE('Paste Here'!E$2:E$2500)&gt;=18), ROW('Paste Here'!H$2:H$2500)-ROW('Paste Here'!E$2)+1),ROW(300:300))), "")</f>
        <v/>
      </c>
      <c r="E302" s="35" t="str" cm="1">
        <f t="array" ref="E302">IFERROR(INDEX('Paste Here'!A$2:A$2500,SMALL(IF((VALUE('Paste Here'!G$2:G$2500)&gt;=5)*(VALUE('Paste Here'!G$2:G$2500)&lt;=9), ROW('Paste Here'!G$2:G$2500)-ROW('Paste Here'!G$2)+1),ROW(300:300))), "")</f>
        <v/>
      </c>
      <c r="F302" s="36" t="str" cm="1">
        <f t="array" ref="F302">IFERROR(INDEX('Paste Here'!A$2:A$2500,SMALL(IF((VALUE('Paste Here'!G$2:G$2500)&gt;=10)*(VALUE('Paste Here'!G$2:G$2500)&lt;=17), ROW('Paste Here'!H$2:H$2500)-ROW('Paste Here'!G$2)+1),ROW(300:300))), "")</f>
        <v/>
      </c>
      <c r="G302" s="99" t="str" cm="1">
        <f t="array" ref="G302">IFERROR(INDEX('Paste Here'!A$2:A$2500,SMALL(IF((VALUE('Paste Here'!G$2:G$2500)&gt;=18), ROW('Paste Here'!H$2:H$2500)-ROW('Paste Here'!G$2)+1),ROW(300:300))), "")</f>
        <v/>
      </c>
      <c r="H302" s="2"/>
      <c r="K302" s="10"/>
      <c r="Q302" s="10"/>
    </row>
    <row r="303" spans="1:17">
      <c r="A303" s="2"/>
      <c r="B303" s="35" t="str" cm="1">
        <f t="array" ref="B303">IFERROR(INDEX('Paste Here'!A$2:A$2500,SMALL(IF((VALUE('Paste Here'!E$2:E$2500)&gt;=5)*(VALUE('Paste Here'!E$2:E$2500)&lt;=9), ROW('Paste Here'!E$2:E$2500)-ROW('Paste Here'!E$2)+1),ROW(301:301))), "")</f>
        <v/>
      </c>
      <c r="C303" s="36" t="str" cm="1">
        <f t="array" ref="C303">IFERROR(INDEX('Paste Here'!A$2:A$2500,SMALL(IF((VALUE('Paste Here'!E$2:E$2500)&gt;=10)*(VALUE('Paste Here'!E$2:E$2500)&lt;=17), ROW('Paste Here'!H$2:H$2500)-ROW('Paste Here'!E$2)+1),ROW(301:301))), "")</f>
        <v/>
      </c>
      <c r="D303" s="37" t="str" cm="1">
        <f t="array" ref="D303">IFERROR(INDEX('Paste Here'!A$2:A$2500,SMALL(IF((VALUE('Paste Here'!E$2:E$2500)&gt;=18), ROW('Paste Here'!H$2:H$2500)-ROW('Paste Here'!E$2)+1),ROW(301:301))), "")</f>
        <v/>
      </c>
      <c r="E303" s="35" t="str" cm="1">
        <f t="array" ref="E303">IFERROR(INDEX('Paste Here'!A$2:A$2500,SMALL(IF((VALUE('Paste Here'!G$2:G$2500)&gt;=5)*(VALUE('Paste Here'!G$2:G$2500)&lt;=9), ROW('Paste Here'!G$2:G$2500)-ROW('Paste Here'!G$2)+1),ROW(301:301))), "")</f>
        <v/>
      </c>
      <c r="F303" s="36" t="str" cm="1">
        <f t="array" ref="F303">IFERROR(INDEX('Paste Here'!A$2:A$2500,SMALL(IF((VALUE('Paste Here'!G$2:G$2500)&gt;=10)*(VALUE('Paste Here'!G$2:G$2500)&lt;=17), ROW('Paste Here'!H$2:H$2500)-ROW('Paste Here'!G$2)+1),ROW(301:301))), "")</f>
        <v/>
      </c>
      <c r="G303" s="99" t="str" cm="1">
        <f t="array" ref="G303">IFERROR(INDEX('Paste Here'!A$2:A$2500,SMALL(IF((VALUE('Paste Here'!G$2:G$2500)&gt;=18), ROW('Paste Here'!H$2:H$2500)-ROW('Paste Here'!G$2)+1),ROW(301:301))), "")</f>
        <v/>
      </c>
      <c r="H303" s="2"/>
      <c r="K303" s="10"/>
      <c r="Q303" s="10"/>
    </row>
    <row r="304" spans="1:17">
      <c r="A304" s="2"/>
      <c r="B304" s="35" t="str" cm="1">
        <f t="array" ref="B304">IFERROR(INDEX('Paste Here'!A$2:A$2500,SMALL(IF((VALUE('Paste Here'!E$2:E$2500)&gt;=5)*(VALUE('Paste Here'!E$2:E$2500)&lt;=9), ROW('Paste Here'!E$2:E$2500)-ROW('Paste Here'!E$2)+1),ROW(302:302))), "")</f>
        <v/>
      </c>
      <c r="C304" s="36" t="str" cm="1">
        <f t="array" ref="C304">IFERROR(INDEX('Paste Here'!A$2:A$2500,SMALL(IF((VALUE('Paste Here'!E$2:E$2500)&gt;=10)*(VALUE('Paste Here'!E$2:E$2500)&lt;=17), ROW('Paste Here'!H$2:H$2500)-ROW('Paste Here'!E$2)+1),ROW(302:302))), "")</f>
        <v/>
      </c>
      <c r="D304" s="37" t="str" cm="1">
        <f t="array" ref="D304">IFERROR(INDEX('Paste Here'!A$2:A$2500,SMALL(IF((VALUE('Paste Here'!E$2:E$2500)&gt;=18), ROW('Paste Here'!H$2:H$2500)-ROW('Paste Here'!E$2)+1),ROW(302:302))), "")</f>
        <v/>
      </c>
      <c r="E304" s="35" t="str" cm="1">
        <f t="array" ref="E304">IFERROR(INDEX('Paste Here'!A$2:A$2500,SMALL(IF((VALUE('Paste Here'!G$2:G$2500)&gt;=5)*(VALUE('Paste Here'!G$2:G$2500)&lt;=9), ROW('Paste Here'!G$2:G$2500)-ROW('Paste Here'!G$2)+1),ROW(302:302))), "")</f>
        <v/>
      </c>
      <c r="F304" s="36" t="str" cm="1">
        <f t="array" ref="F304">IFERROR(INDEX('Paste Here'!A$2:A$2500,SMALL(IF((VALUE('Paste Here'!G$2:G$2500)&gt;=10)*(VALUE('Paste Here'!G$2:G$2500)&lt;=17), ROW('Paste Here'!H$2:H$2500)-ROW('Paste Here'!G$2)+1),ROW(302:302))), "")</f>
        <v/>
      </c>
      <c r="G304" s="99" t="str" cm="1">
        <f t="array" ref="G304">IFERROR(INDEX('Paste Here'!A$2:A$2500,SMALL(IF((VALUE('Paste Here'!G$2:G$2500)&gt;=18), ROW('Paste Here'!H$2:H$2500)-ROW('Paste Here'!G$2)+1),ROW(302:302))), "")</f>
        <v/>
      </c>
      <c r="H304" s="2"/>
      <c r="K304" s="10"/>
      <c r="Q304" s="10"/>
    </row>
    <row r="305" spans="1:17">
      <c r="A305" s="2"/>
      <c r="B305" s="35" t="str" cm="1">
        <f t="array" ref="B305">IFERROR(INDEX('Paste Here'!A$2:A$2500,SMALL(IF((VALUE('Paste Here'!E$2:E$2500)&gt;=5)*(VALUE('Paste Here'!E$2:E$2500)&lt;=9), ROW('Paste Here'!E$2:E$2500)-ROW('Paste Here'!E$2)+1),ROW(303:303))), "")</f>
        <v/>
      </c>
      <c r="C305" s="36" t="str" cm="1">
        <f t="array" ref="C305">IFERROR(INDEX('Paste Here'!A$2:A$2500,SMALL(IF((VALUE('Paste Here'!E$2:E$2500)&gt;=10)*(VALUE('Paste Here'!E$2:E$2500)&lt;=17), ROW('Paste Here'!H$2:H$2500)-ROW('Paste Here'!E$2)+1),ROW(303:303))), "")</f>
        <v/>
      </c>
      <c r="D305" s="37" t="str" cm="1">
        <f t="array" ref="D305">IFERROR(INDEX('Paste Here'!A$2:A$2500,SMALL(IF((VALUE('Paste Here'!E$2:E$2500)&gt;=18), ROW('Paste Here'!H$2:H$2500)-ROW('Paste Here'!E$2)+1),ROW(303:303))), "")</f>
        <v/>
      </c>
      <c r="E305" s="35" t="str" cm="1">
        <f t="array" ref="E305">IFERROR(INDEX('Paste Here'!A$2:A$2500,SMALL(IF((VALUE('Paste Here'!G$2:G$2500)&gt;=5)*(VALUE('Paste Here'!G$2:G$2500)&lt;=9), ROW('Paste Here'!G$2:G$2500)-ROW('Paste Here'!G$2)+1),ROW(303:303))), "")</f>
        <v/>
      </c>
      <c r="F305" s="36" t="str" cm="1">
        <f t="array" ref="F305">IFERROR(INDEX('Paste Here'!A$2:A$2500,SMALL(IF((VALUE('Paste Here'!G$2:G$2500)&gt;=10)*(VALUE('Paste Here'!G$2:G$2500)&lt;=17), ROW('Paste Here'!H$2:H$2500)-ROW('Paste Here'!G$2)+1),ROW(303:303))), "")</f>
        <v/>
      </c>
      <c r="G305" s="99" t="str" cm="1">
        <f t="array" ref="G305">IFERROR(INDEX('Paste Here'!A$2:A$2500,SMALL(IF((VALUE('Paste Here'!G$2:G$2500)&gt;=18), ROW('Paste Here'!H$2:H$2500)-ROW('Paste Here'!G$2)+1),ROW(303:303))), "")</f>
        <v/>
      </c>
      <c r="H305" s="2"/>
      <c r="K305" s="10"/>
      <c r="Q305" s="10"/>
    </row>
    <row r="306" spans="1:17">
      <c r="A306" s="2"/>
      <c r="B306" s="35" t="str" cm="1">
        <f t="array" ref="B306">IFERROR(INDEX('Paste Here'!A$2:A$2500,SMALL(IF((VALUE('Paste Here'!E$2:E$2500)&gt;=5)*(VALUE('Paste Here'!E$2:E$2500)&lt;=9), ROW('Paste Here'!E$2:E$2500)-ROW('Paste Here'!E$2)+1),ROW(304:304))), "")</f>
        <v/>
      </c>
      <c r="C306" s="36" t="str" cm="1">
        <f t="array" ref="C306">IFERROR(INDEX('Paste Here'!A$2:A$2500,SMALL(IF((VALUE('Paste Here'!E$2:E$2500)&gt;=10)*(VALUE('Paste Here'!E$2:E$2500)&lt;=17), ROW('Paste Here'!H$2:H$2500)-ROW('Paste Here'!E$2)+1),ROW(304:304))), "")</f>
        <v/>
      </c>
      <c r="D306" s="37" t="str" cm="1">
        <f t="array" ref="D306">IFERROR(INDEX('Paste Here'!A$2:A$2500,SMALL(IF((VALUE('Paste Here'!E$2:E$2500)&gt;=18), ROW('Paste Here'!H$2:H$2500)-ROW('Paste Here'!E$2)+1),ROW(304:304))), "")</f>
        <v/>
      </c>
      <c r="E306" s="35" t="str" cm="1">
        <f t="array" ref="E306">IFERROR(INDEX('Paste Here'!A$2:A$2500,SMALL(IF((VALUE('Paste Here'!G$2:G$2500)&gt;=5)*(VALUE('Paste Here'!G$2:G$2500)&lt;=9), ROW('Paste Here'!G$2:G$2500)-ROW('Paste Here'!G$2)+1),ROW(304:304))), "")</f>
        <v/>
      </c>
      <c r="F306" s="36" t="str" cm="1">
        <f t="array" ref="F306">IFERROR(INDEX('Paste Here'!A$2:A$2500,SMALL(IF((VALUE('Paste Here'!G$2:G$2500)&gt;=10)*(VALUE('Paste Here'!G$2:G$2500)&lt;=17), ROW('Paste Here'!H$2:H$2500)-ROW('Paste Here'!G$2)+1),ROW(304:304))), "")</f>
        <v/>
      </c>
      <c r="G306" s="99" t="str" cm="1">
        <f t="array" ref="G306">IFERROR(INDEX('Paste Here'!A$2:A$2500,SMALL(IF((VALUE('Paste Here'!G$2:G$2500)&gt;=18), ROW('Paste Here'!H$2:H$2500)-ROW('Paste Here'!G$2)+1),ROW(304:304))), "")</f>
        <v/>
      </c>
      <c r="H306" s="2"/>
      <c r="K306" s="10"/>
      <c r="Q306" s="10"/>
    </row>
    <row r="307" spans="1:17">
      <c r="A307" s="2"/>
      <c r="B307" s="35" t="str" cm="1">
        <f t="array" ref="B307">IFERROR(INDEX('Paste Here'!A$2:A$2500,SMALL(IF((VALUE('Paste Here'!E$2:E$2500)&gt;=5)*(VALUE('Paste Here'!E$2:E$2500)&lt;=9), ROW('Paste Here'!E$2:E$2500)-ROW('Paste Here'!E$2)+1),ROW(305:305))), "")</f>
        <v/>
      </c>
      <c r="C307" s="36" t="str" cm="1">
        <f t="array" ref="C307">IFERROR(INDEX('Paste Here'!A$2:A$2500,SMALL(IF((VALUE('Paste Here'!E$2:E$2500)&gt;=10)*(VALUE('Paste Here'!E$2:E$2500)&lt;=17), ROW('Paste Here'!H$2:H$2500)-ROW('Paste Here'!E$2)+1),ROW(305:305))), "")</f>
        <v/>
      </c>
      <c r="D307" s="37" t="str" cm="1">
        <f t="array" ref="D307">IFERROR(INDEX('Paste Here'!A$2:A$2500,SMALL(IF((VALUE('Paste Here'!E$2:E$2500)&gt;=18), ROW('Paste Here'!H$2:H$2500)-ROW('Paste Here'!E$2)+1),ROW(305:305))), "")</f>
        <v/>
      </c>
      <c r="E307" s="35" t="str" cm="1">
        <f t="array" ref="E307">IFERROR(INDEX('Paste Here'!A$2:A$2500,SMALL(IF((VALUE('Paste Here'!G$2:G$2500)&gt;=5)*(VALUE('Paste Here'!G$2:G$2500)&lt;=9), ROW('Paste Here'!G$2:G$2500)-ROW('Paste Here'!G$2)+1),ROW(305:305))), "")</f>
        <v/>
      </c>
      <c r="F307" s="36" t="str" cm="1">
        <f t="array" ref="F307">IFERROR(INDEX('Paste Here'!A$2:A$2500,SMALL(IF((VALUE('Paste Here'!G$2:G$2500)&gt;=10)*(VALUE('Paste Here'!G$2:G$2500)&lt;=17), ROW('Paste Here'!H$2:H$2500)-ROW('Paste Here'!G$2)+1),ROW(305:305))), "")</f>
        <v/>
      </c>
      <c r="G307" s="99" t="str" cm="1">
        <f t="array" ref="G307">IFERROR(INDEX('Paste Here'!A$2:A$2500,SMALL(IF((VALUE('Paste Here'!G$2:G$2500)&gt;=18), ROW('Paste Here'!H$2:H$2500)-ROW('Paste Here'!G$2)+1),ROW(305:305))), "")</f>
        <v/>
      </c>
      <c r="H307" s="2"/>
      <c r="K307" s="10"/>
      <c r="Q307" s="10"/>
    </row>
    <row r="308" spans="1:17">
      <c r="A308" s="2"/>
      <c r="B308" s="35" t="str" cm="1">
        <f t="array" ref="B308">IFERROR(INDEX('Paste Here'!A$2:A$2500,SMALL(IF((VALUE('Paste Here'!E$2:E$2500)&gt;=5)*(VALUE('Paste Here'!E$2:E$2500)&lt;=9), ROW('Paste Here'!E$2:E$2500)-ROW('Paste Here'!E$2)+1),ROW(306:306))), "")</f>
        <v/>
      </c>
      <c r="C308" s="36" t="str" cm="1">
        <f t="array" ref="C308">IFERROR(INDEX('Paste Here'!A$2:A$2500,SMALL(IF((VALUE('Paste Here'!E$2:E$2500)&gt;=10)*(VALUE('Paste Here'!E$2:E$2500)&lt;=17), ROW('Paste Here'!H$2:H$2500)-ROW('Paste Here'!E$2)+1),ROW(306:306))), "")</f>
        <v/>
      </c>
      <c r="D308" s="37" t="str" cm="1">
        <f t="array" ref="D308">IFERROR(INDEX('Paste Here'!A$2:A$2500,SMALL(IF((VALUE('Paste Here'!E$2:E$2500)&gt;=18), ROW('Paste Here'!H$2:H$2500)-ROW('Paste Here'!E$2)+1),ROW(306:306))), "")</f>
        <v/>
      </c>
      <c r="E308" s="35" t="str" cm="1">
        <f t="array" ref="E308">IFERROR(INDEX('Paste Here'!A$2:A$2500,SMALL(IF((VALUE('Paste Here'!G$2:G$2500)&gt;=5)*(VALUE('Paste Here'!G$2:G$2500)&lt;=9), ROW('Paste Here'!G$2:G$2500)-ROW('Paste Here'!G$2)+1),ROW(306:306))), "")</f>
        <v/>
      </c>
      <c r="F308" s="36" t="str" cm="1">
        <f t="array" ref="F308">IFERROR(INDEX('Paste Here'!A$2:A$2500,SMALL(IF((VALUE('Paste Here'!G$2:G$2500)&gt;=10)*(VALUE('Paste Here'!G$2:G$2500)&lt;=17), ROW('Paste Here'!H$2:H$2500)-ROW('Paste Here'!G$2)+1),ROW(306:306))), "")</f>
        <v/>
      </c>
      <c r="G308" s="99" t="str" cm="1">
        <f t="array" ref="G308">IFERROR(INDEX('Paste Here'!A$2:A$2500,SMALL(IF((VALUE('Paste Here'!G$2:G$2500)&gt;=18), ROW('Paste Here'!H$2:H$2500)-ROW('Paste Here'!G$2)+1),ROW(306:306))), "")</f>
        <v/>
      </c>
      <c r="H308" s="2"/>
      <c r="K308" s="10"/>
      <c r="Q308" s="10"/>
    </row>
    <row r="309" spans="1:17">
      <c r="A309" s="2"/>
      <c r="B309" s="35" t="str" cm="1">
        <f t="array" ref="B309">IFERROR(INDEX('Paste Here'!A$2:A$2500,SMALL(IF((VALUE('Paste Here'!E$2:E$2500)&gt;=5)*(VALUE('Paste Here'!E$2:E$2500)&lt;=9), ROW('Paste Here'!E$2:E$2500)-ROW('Paste Here'!E$2)+1),ROW(307:307))), "")</f>
        <v/>
      </c>
      <c r="C309" s="36" t="str" cm="1">
        <f t="array" ref="C309">IFERROR(INDEX('Paste Here'!A$2:A$2500,SMALL(IF((VALUE('Paste Here'!E$2:E$2500)&gt;=10)*(VALUE('Paste Here'!E$2:E$2500)&lt;=17), ROW('Paste Here'!H$2:H$2500)-ROW('Paste Here'!E$2)+1),ROW(307:307))), "")</f>
        <v/>
      </c>
      <c r="D309" s="37" t="str" cm="1">
        <f t="array" ref="D309">IFERROR(INDEX('Paste Here'!A$2:A$2500,SMALL(IF((VALUE('Paste Here'!E$2:E$2500)&gt;=18), ROW('Paste Here'!H$2:H$2500)-ROW('Paste Here'!E$2)+1),ROW(307:307))), "")</f>
        <v/>
      </c>
      <c r="E309" s="35" t="str" cm="1">
        <f t="array" ref="E309">IFERROR(INDEX('Paste Here'!A$2:A$2500,SMALL(IF((VALUE('Paste Here'!G$2:G$2500)&gt;=5)*(VALUE('Paste Here'!G$2:G$2500)&lt;=9), ROW('Paste Here'!G$2:G$2500)-ROW('Paste Here'!G$2)+1),ROW(307:307))), "")</f>
        <v/>
      </c>
      <c r="F309" s="36" t="str" cm="1">
        <f t="array" ref="F309">IFERROR(INDEX('Paste Here'!A$2:A$2500,SMALL(IF((VALUE('Paste Here'!G$2:G$2500)&gt;=10)*(VALUE('Paste Here'!G$2:G$2500)&lt;=17), ROW('Paste Here'!H$2:H$2500)-ROW('Paste Here'!G$2)+1),ROW(307:307))), "")</f>
        <v/>
      </c>
      <c r="G309" s="99" t="str" cm="1">
        <f t="array" ref="G309">IFERROR(INDEX('Paste Here'!A$2:A$2500,SMALL(IF((VALUE('Paste Here'!G$2:G$2500)&gt;=18), ROW('Paste Here'!H$2:H$2500)-ROW('Paste Here'!G$2)+1),ROW(307:307))), "")</f>
        <v/>
      </c>
      <c r="H309" s="2"/>
      <c r="K309" s="10"/>
      <c r="Q309" s="10"/>
    </row>
    <row r="310" spans="1:17">
      <c r="A310" s="2"/>
      <c r="B310" s="35" t="str" cm="1">
        <f t="array" ref="B310">IFERROR(INDEX('Paste Here'!A$2:A$2500,SMALL(IF((VALUE('Paste Here'!E$2:E$2500)&gt;=5)*(VALUE('Paste Here'!E$2:E$2500)&lt;=9), ROW('Paste Here'!E$2:E$2500)-ROW('Paste Here'!E$2)+1),ROW(308:308))), "")</f>
        <v/>
      </c>
      <c r="C310" s="36" t="str" cm="1">
        <f t="array" ref="C310">IFERROR(INDEX('Paste Here'!A$2:A$2500,SMALL(IF((VALUE('Paste Here'!E$2:E$2500)&gt;=10)*(VALUE('Paste Here'!E$2:E$2500)&lt;=17), ROW('Paste Here'!H$2:H$2500)-ROW('Paste Here'!E$2)+1),ROW(308:308))), "")</f>
        <v/>
      </c>
      <c r="D310" s="37" t="str" cm="1">
        <f t="array" ref="D310">IFERROR(INDEX('Paste Here'!A$2:A$2500,SMALL(IF((VALUE('Paste Here'!E$2:E$2500)&gt;=18), ROW('Paste Here'!H$2:H$2500)-ROW('Paste Here'!E$2)+1),ROW(308:308))), "")</f>
        <v/>
      </c>
      <c r="E310" s="35" t="str" cm="1">
        <f t="array" ref="E310">IFERROR(INDEX('Paste Here'!A$2:A$2500,SMALL(IF((VALUE('Paste Here'!G$2:G$2500)&gt;=5)*(VALUE('Paste Here'!G$2:G$2500)&lt;=9), ROW('Paste Here'!G$2:G$2500)-ROW('Paste Here'!G$2)+1),ROW(308:308))), "")</f>
        <v/>
      </c>
      <c r="F310" s="36" t="str" cm="1">
        <f t="array" ref="F310">IFERROR(INDEX('Paste Here'!A$2:A$2500,SMALL(IF((VALUE('Paste Here'!G$2:G$2500)&gt;=10)*(VALUE('Paste Here'!G$2:G$2500)&lt;=17), ROW('Paste Here'!H$2:H$2500)-ROW('Paste Here'!G$2)+1),ROW(308:308))), "")</f>
        <v/>
      </c>
      <c r="G310" s="99" t="str" cm="1">
        <f t="array" ref="G310">IFERROR(INDEX('Paste Here'!A$2:A$2500,SMALL(IF((VALUE('Paste Here'!G$2:G$2500)&gt;=18), ROW('Paste Here'!H$2:H$2500)-ROW('Paste Here'!G$2)+1),ROW(308:308))), "")</f>
        <v/>
      </c>
      <c r="H310" s="2"/>
      <c r="K310" s="10"/>
      <c r="Q310" s="10"/>
    </row>
    <row r="311" spans="1:17">
      <c r="A311" s="2"/>
      <c r="B311" s="35" t="str" cm="1">
        <f t="array" ref="B311">IFERROR(INDEX('Paste Here'!A$2:A$2500,SMALL(IF((VALUE('Paste Here'!E$2:E$2500)&gt;=5)*(VALUE('Paste Here'!E$2:E$2500)&lt;=9), ROW('Paste Here'!E$2:E$2500)-ROW('Paste Here'!E$2)+1),ROW(309:309))), "")</f>
        <v/>
      </c>
      <c r="C311" s="36" t="str" cm="1">
        <f t="array" ref="C311">IFERROR(INDEX('Paste Here'!A$2:A$2500,SMALL(IF((VALUE('Paste Here'!E$2:E$2500)&gt;=10)*(VALUE('Paste Here'!E$2:E$2500)&lt;=17), ROW('Paste Here'!H$2:H$2500)-ROW('Paste Here'!E$2)+1),ROW(309:309))), "")</f>
        <v/>
      </c>
      <c r="D311" s="37" t="str" cm="1">
        <f t="array" ref="D311">IFERROR(INDEX('Paste Here'!A$2:A$2500,SMALL(IF((VALUE('Paste Here'!E$2:E$2500)&gt;=18), ROW('Paste Here'!H$2:H$2500)-ROW('Paste Here'!E$2)+1),ROW(309:309))), "")</f>
        <v/>
      </c>
      <c r="E311" s="35" t="str" cm="1">
        <f t="array" ref="E311">IFERROR(INDEX('Paste Here'!A$2:A$2500,SMALL(IF((VALUE('Paste Here'!G$2:G$2500)&gt;=5)*(VALUE('Paste Here'!G$2:G$2500)&lt;=9), ROW('Paste Here'!G$2:G$2500)-ROW('Paste Here'!G$2)+1),ROW(309:309))), "")</f>
        <v/>
      </c>
      <c r="F311" s="36" t="str" cm="1">
        <f t="array" ref="F311">IFERROR(INDEX('Paste Here'!A$2:A$2500,SMALL(IF((VALUE('Paste Here'!G$2:G$2500)&gt;=10)*(VALUE('Paste Here'!G$2:G$2500)&lt;=17), ROW('Paste Here'!H$2:H$2500)-ROW('Paste Here'!G$2)+1),ROW(309:309))), "")</f>
        <v/>
      </c>
      <c r="G311" s="99" t="str" cm="1">
        <f t="array" ref="G311">IFERROR(INDEX('Paste Here'!A$2:A$2500,SMALL(IF((VALUE('Paste Here'!G$2:G$2500)&gt;=18), ROW('Paste Here'!H$2:H$2500)-ROW('Paste Here'!G$2)+1),ROW(309:309))), "")</f>
        <v/>
      </c>
      <c r="H311" s="2"/>
      <c r="K311" s="10"/>
      <c r="Q311" s="10"/>
    </row>
    <row r="312" spans="1:17">
      <c r="A312" s="2"/>
      <c r="B312" s="35" t="str" cm="1">
        <f t="array" ref="B312">IFERROR(INDEX('Paste Here'!A$2:A$2500,SMALL(IF((VALUE('Paste Here'!E$2:E$2500)&gt;=5)*(VALUE('Paste Here'!E$2:E$2500)&lt;=9), ROW('Paste Here'!E$2:E$2500)-ROW('Paste Here'!E$2)+1),ROW(310:310))), "")</f>
        <v/>
      </c>
      <c r="C312" s="36" t="str" cm="1">
        <f t="array" ref="C312">IFERROR(INDEX('Paste Here'!A$2:A$2500,SMALL(IF((VALUE('Paste Here'!E$2:E$2500)&gt;=10)*(VALUE('Paste Here'!E$2:E$2500)&lt;=17), ROW('Paste Here'!H$2:H$2500)-ROW('Paste Here'!E$2)+1),ROW(310:310))), "")</f>
        <v/>
      </c>
      <c r="D312" s="37" t="str" cm="1">
        <f t="array" ref="D312">IFERROR(INDEX('Paste Here'!A$2:A$2500,SMALL(IF((VALUE('Paste Here'!E$2:E$2500)&gt;=18), ROW('Paste Here'!H$2:H$2500)-ROW('Paste Here'!E$2)+1),ROW(310:310))), "")</f>
        <v/>
      </c>
      <c r="E312" s="35" t="str" cm="1">
        <f t="array" ref="E312">IFERROR(INDEX('Paste Here'!A$2:A$2500,SMALL(IF((VALUE('Paste Here'!G$2:G$2500)&gt;=5)*(VALUE('Paste Here'!G$2:G$2500)&lt;=9), ROW('Paste Here'!G$2:G$2500)-ROW('Paste Here'!G$2)+1),ROW(310:310))), "")</f>
        <v/>
      </c>
      <c r="F312" s="36" t="str" cm="1">
        <f t="array" ref="F312">IFERROR(INDEX('Paste Here'!A$2:A$2500,SMALL(IF((VALUE('Paste Here'!G$2:G$2500)&gt;=10)*(VALUE('Paste Here'!G$2:G$2500)&lt;=17), ROW('Paste Here'!H$2:H$2500)-ROW('Paste Here'!G$2)+1),ROW(310:310))), "")</f>
        <v/>
      </c>
      <c r="G312" s="99" t="str" cm="1">
        <f t="array" ref="G312">IFERROR(INDEX('Paste Here'!A$2:A$2500,SMALL(IF((VALUE('Paste Here'!G$2:G$2500)&gt;=18), ROW('Paste Here'!H$2:H$2500)-ROW('Paste Here'!G$2)+1),ROW(310:310))), "")</f>
        <v/>
      </c>
      <c r="H312" s="2"/>
      <c r="K312" s="10"/>
      <c r="Q312" s="10"/>
    </row>
    <row r="313" spans="1:17">
      <c r="A313" s="2"/>
      <c r="B313" s="35" t="str" cm="1">
        <f t="array" ref="B313">IFERROR(INDEX('Paste Here'!A$2:A$2500,SMALL(IF((VALUE('Paste Here'!E$2:E$2500)&gt;=5)*(VALUE('Paste Here'!E$2:E$2500)&lt;=9), ROW('Paste Here'!E$2:E$2500)-ROW('Paste Here'!E$2)+1),ROW(311:311))), "")</f>
        <v/>
      </c>
      <c r="C313" s="36" t="str" cm="1">
        <f t="array" ref="C313">IFERROR(INDEX('Paste Here'!A$2:A$2500,SMALL(IF((VALUE('Paste Here'!E$2:E$2500)&gt;=10)*(VALUE('Paste Here'!E$2:E$2500)&lt;=17), ROW('Paste Here'!H$2:H$2500)-ROW('Paste Here'!E$2)+1),ROW(311:311))), "")</f>
        <v/>
      </c>
      <c r="D313" s="37" t="str" cm="1">
        <f t="array" ref="D313">IFERROR(INDEX('Paste Here'!A$2:A$2500,SMALL(IF((VALUE('Paste Here'!E$2:E$2500)&gt;=18), ROW('Paste Here'!H$2:H$2500)-ROW('Paste Here'!E$2)+1),ROW(311:311))), "")</f>
        <v/>
      </c>
      <c r="E313" s="35" t="str" cm="1">
        <f t="array" ref="E313">IFERROR(INDEX('Paste Here'!A$2:A$2500,SMALL(IF((VALUE('Paste Here'!G$2:G$2500)&gt;=5)*(VALUE('Paste Here'!G$2:G$2500)&lt;=9), ROW('Paste Here'!G$2:G$2500)-ROW('Paste Here'!G$2)+1),ROW(311:311))), "")</f>
        <v/>
      </c>
      <c r="F313" s="36" t="str" cm="1">
        <f t="array" ref="F313">IFERROR(INDEX('Paste Here'!A$2:A$2500,SMALL(IF((VALUE('Paste Here'!G$2:G$2500)&gt;=10)*(VALUE('Paste Here'!G$2:G$2500)&lt;=17), ROW('Paste Here'!H$2:H$2500)-ROW('Paste Here'!G$2)+1),ROW(311:311))), "")</f>
        <v/>
      </c>
      <c r="G313" s="99" t="str" cm="1">
        <f t="array" ref="G313">IFERROR(INDEX('Paste Here'!A$2:A$2500,SMALL(IF((VALUE('Paste Here'!G$2:G$2500)&gt;=18), ROW('Paste Here'!H$2:H$2500)-ROW('Paste Here'!G$2)+1),ROW(311:311))), "")</f>
        <v/>
      </c>
      <c r="H313" s="2"/>
      <c r="K313" s="10"/>
      <c r="Q313" s="10"/>
    </row>
    <row r="314" spans="1:17">
      <c r="A314" s="2"/>
      <c r="B314" s="35" t="str" cm="1">
        <f t="array" ref="B314">IFERROR(INDEX('Paste Here'!A$2:A$2500,SMALL(IF((VALUE('Paste Here'!E$2:E$2500)&gt;=5)*(VALUE('Paste Here'!E$2:E$2500)&lt;=9), ROW('Paste Here'!E$2:E$2500)-ROW('Paste Here'!E$2)+1),ROW(312:312))), "")</f>
        <v/>
      </c>
      <c r="C314" s="36" t="str" cm="1">
        <f t="array" ref="C314">IFERROR(INDEX('Paste Here'!A$2:A$2500,SMALL(IF((VALUE('Paste Here'!E$2:E$2500)&gt;=10)*(VALUE('Paste Here'!E$2:E$2500)&lt;=17), ROW('Paste Here'!H$2:H$2500)-ROW('Paste Here'!E$2)+1),ROW(312:312))), "")</f>
        <v/>
      </c>
      <c r="D314" s="37" t="str" cm="1">
        <f t="array" ref="D314">IFERROR(INDEX('Paste Here'!A$2:A$2500,SMALL(IF((VALUE('Paste Here'!E$2:E$2500)&gt;=18), ROW('Paste Here'!H$2:H$2500)-ROW('Paste Here'!E$2)+1),ROW(312:312))), "")</f>
        <v/>
      </c>
      <c r="E314" s="35" t="str" cm="1">
        <f t="array" ref="E314">IFERROR(INDEX('Paste Here'!A$2:A$2500,SMALL(IF((VALUE('Paste Here'!G$2:G$2500)&gt;=5)*(VALUE('Paste Here'!G$2:G$2500)&lt;=9), ROW('Paste Here'!G$2:G$2500)-ROW('Paste Here'!G$2)+1),ROW(312:312))), "")</f>
        <v/>
      </c>
      <c r="F314" s="36" t="str" cm="1">
        <f t="array" ref="F314">IFERROR(INDEX('Paste Here'!A$2:A$2500,SMALL(IF((VALUE('Paste Here'!G$2:G$2500)&gt;=10)*(VALUE('Paste Here'!G$2:G$2500)&lt;=17), ROW('Paste Here'!H$2:H$2500)-ROW('Paste Here'!G$2)+1),ROW(312:312))), "")</f>
        <v/>
      </c>
      <c r="G314" s="99" t="str" cm="1">
        <f t="array" ref="G314">IFERROR(INDEX('Paste Here'!A$2:A$2500,SMALL(IF((VALUE('Paste Here'!G$2:G$2500)&gt;=18), ROW('Paste Here'!H$2:H$2500)-ROW('Paste Here'!G$2)+1),ROW(312:312))), "")</f>
        <v/>
      </c>
      <c r="H314" s="2"/>
      <c r="K314" s="10"/>
      <c r="Q314" s="10"/>
    </row>
    <row r="315" spans="1:17">
      <c r="A315" s="2"/>
      <c r="B315" s="35" t="str" cm="1">
        <f t="array" ref="B315">IFERROR(INDEX('Paste Here'!A$2:A$2500,SMALL(IF((VALUE('Paste Here'!E$2:E$2500)&gt;=5)*(VALUE('Paste Here'!E$2:E$2500)&lt;=9), ROW('Paste Here'!E$2:E$2500)-ROW('Paste Here'!E$2)+1),ROW(313:313))), "")</f>
        <v/>
      </c>
      <c r="C315" s="36" t="str" cm="1">
        <f t="array" ref="C315">IFERROR(INDEX('Paste Here'!A$2:A$2500,SMALL(IF((VALUE('Paste Here'!E$2:E$2500)&gt;=10)*(VALUE('Paste Here'!E$2:E$2500)&lt;=17), ROW('Paste Here'!H$2:H$2500)-ROW('Paste Here'!E$2)+1),ROW(313:313))), "")</f>
        <v/>
      </c>
      <c r="D315" s="37" t="str" cm="1">
        <f t="array" ref="D315">IFERROR(INDEX('Paste Here'!A$2:A$2500,SMALL(IF((VALUE('Paste Here'!E$2:E$2500)&gt;=18), ROW('Paste Here'!H$2:H$2500)-ROW('Paste Here'!E$2)+1),ROW(313:313))), "")</f>
        <v/>
      </c>
      <c r="E315" s="35" t="str" cm="1">
        <f t="array" ref="E315">IFERROR(INDEX('Paste Here'!A$2:A$2500,SMALL(IF((VALUE('Paste Here'!G$2:G$2500)&gt;=5)*(VALUE('Paste Here'!G$2:G$2500)&lt;=9), ROW('Paste Here'!G$2:G$2500)-ROW('Paste Here'!G$2)+1),ROW(313:313))), "")</f>
        <v/>
      </c>
      <c r="F315" s="36" t="str" cm="1">
        <f t="array" ref="F315">IFERROR(INDEX('Paste Here'!A$2:A$2500,SMALL(IF((VALUE('Paste Here'!G$2:G$2500)&gt;=10)*(VALUE('Paste Here'!G$2:G$2500)&lt;=17), ROW('Paste Here'!H$2:H$2500)-ROW('Paste Here'!G$2)+1),ROW(313:313))), "")</f>
        <v/>
      </c>
      <c r="G315" s="99" t="str" cm="1">
        <f t="array" ref="G315">IFERROR(INDEX('Paste Here'!A$2:A$2500,SMALL(IF((VALUE('Paste Here'!G$2:G$2500)&gt;=18), ROW('Paste Here'!H$2:H$2500)-ROW('Paste Here'!G$2)+1),ROW(313:313))), "")</f>
        <v/>
      </c>
      <c r="H315" s="2"/>
      <c r="K315" s="10"/>
      <c r="Q315" s="10"/>
    </row>
    <row r="316" spans="1:17">
      <c r="A316" s="2"/>
      <c r="B316" s="35" t="str" cm="1">
        <f t="array" ref="B316">IFERROR(INDEX('Paste Here'!A$2:A$2500,SMALL(IF((VALUE('Paste Here'!E$2:E$2500)&gt;=5)*(VALUE('Paste Here'!E$2:E$2500)&lt;=9), ROW('Paste Here'!E$2:E$2500)-ROW('Paste Here'!E$2)+1),ROW(314:314))), "")</f>
        <v/>
      </c>
      <c r="C316" s="36" t="str" cm="1">
        <f t="array" ref="C316">IFERROR(INDEX('Paste Here'!A$2:A$2500,SMALL(IF((VALUE('Paste Here'!E$2:E$2500)&gt;=10)*(VALUE('Paste Here'!E$2:E$2500)&lt;=17), ROW('Paste Here'!H$2:H$2500)-ROW('Paste Here'!E$2)+1),ROW(314:314))), "")</f>
        <v/>
      </c>
      <c r="D316" s="37" t="str" cm="1">
        <f t="array" ref="D316">IFERROR(INDEX('Paste Here'!A$2:A$2500,SMALL(IF((VALUE('Paste Here'!E$2:E$2500)&gt;=18), ROW('Paste Here'!H$2:H$2500)-ROW('Paste Here'!E$2)+1),ROW(314:314))), "")</f>
        <v/>
      </c>
      <c r="E316" s="35" t="str" cm="1">
        <f t="array" ref="E316">IFERROR(INDEX('Paste Here'!A$2:A$2500,SMALL(IF((VALUE('Paste Here'!G$2:G$2500)&gt;=5)*(VALUE('Paste Here'!G$2:G$2500)&lt;=9), ROW('Paste Here'!G$2:G$2500)-ROW('Paste Here'!G$2)+1),ROW(314:314))), "")</f>
        <v/>
      </c>
      <c r="F316" s="36" t="str" cm="1">
        <f t="array" ref="F316">IFERROR(INDEX('Paste Here'!A$2:A$2500,SMALL(IF((VALUE('Paste Here'!G$2:G$2500)&gt;=10)*(VALUE('Paste Here'!G$2:G$2500)&lt;=17), ROW('Paste Here'!H$2:H$2500)-ROW('Paste Here'!G$2)+1),ROW(314:314))), "")</f>
        <v/>
      </c>
      <c r="G316" s="99" t="str" cm="1">
        <f t="array" ref="G316">IFERROR(INDEX('Paste Here'!A$2:A$2500,SMALL(IF((VALUE('Paste Here'!G$2:G$2500)&gt;=18), ROW('Paste Here'!H$2:H$2500)-ROW('Paste Here'!G$2)+1),ROW(314:314))), "")</f>
        <v/>
      </c>
      <c r="H316" s="2"/>
      <c r="K316" s="10"/>
      <c r="Q316" s="10"/>
    </row>
    <row r="317" spans="1:17">
      <c r="A317" s="2"/>
      <c r="B317" s="35" t="str" cm="1">
        <f t="array" ref="B317">IFERROR(INDEX('Paste Here'!A$2:A$2500,SMALL(IF((VALUE('Paste Here'!E$2:E$2500)&gt;=5)*(VALUE('Paste Here'!E$2:E$2500)&lt;=9), ROW('Paste Here'!E$2:E$2500)-ROW('Paste Here'!E$2)+1),ROW(315:315))), "")</f>
        <v/>
      </c>
      <c r="C317" s="36" t="str" cm="1">
        <f t="array" ref="C317">IFERROR(INDEX('Paste Here'!A$2:A$2500,SMALL(IF((VALUE('Paste Here'!E$2:E$2500)&gt;=10)*(VALUE('Paste Here'!E$2:E$2500)&lt;=17), ROW('Paste Here'!H$2:H$2500)-ROW('Paste Here'!E$2)+1),ROW(315:315))), "")</f>
        <v/>
      </c>
      <c r="D317" s="37" t="str" cm="1">
        <f t="array" ref="D317">IFERROR(INDEX('Paste Here'!A$2:A$2500,SMALL(IF((VALUE('Paste Here'!E$2:E$2500)&gt;=18), ROW('Paste Here'!H$2:H$2500)-ROW('Paste Here'!E$2)+1),ROW(315:315))), "")</f>
        <v/>
      </c>
      <c r="E317" s="35" t="str" cm="1">
        <f t="array" ref="E317">IFERROR(INDEX('Paste Here'!A$2:A$2500,SMALL(IF((VALUE('Paste Here'!G$2:G$2500)&gt;=5)*(VALUE('Paste Here'!G$2:G$2500)&lt;=9), ROW('Paste Here'!G$2:G$2500)-ROW('Paste Here'!G$2)+1),ROW(315:315))), "")</f>
        <v/>
      </c>
      <c r="F317" s="36" t="str" cm="1">
        <f t="array" ref="F317">IFERROR(INDEX('Paste Here'!A$2:A$2500,SMALL(IF((VALUE('Paste Here'!G$2:G$2500)&gt;=10)*(VALUE('Paste Here'!G$2:G$2500)&lt;=17), ROW('Paste Here'!H$2:H$2500)-ROW('Paste Here'!G$2)+1),ROW(315:315))), "")</f>
        <v/>
      </c>
      <c r="G317" s="99" t="str" cm="1">
        <f t="array" ref="G317">IFERROR(INDEX('Paste Here'!A$2:A$2500,SMALL(IF((VALUE('Paste Here'!G$2:G$2500)&gt;=18), ROW('Paste Here'!H$2:H$2500)-ROW('Paste Here'!G$2)+1),ROW(315:315))), "")</f>
        <v/>
      </c>
      <c r="H317" s="2"/>
      <c r="K317" s="10"/>
      <c r="Q317" s="10"/>
    </row>
    <row r="318" spans="1:17">
      <c r="A318" s="2"/>
      <c r="B318" s="35" t="str" cm="1">
        <f t="array" ref="B318">IFERROR(INDEX('Paste Here'!A$2:A$2500,SMALL(IF((VALUE('Paste Here'!E$2:E$2500)&gt;=5)*(VALUE('Paste Here'!E$2:E$2500)&lt;=9), ROW('Paste Here'!E$2:E$2500)-ROW('Paste Here'!E$2)+1),ROW(316:316))), "")</f>
        <v/>
      </c>
      <c r="C318" s="36" t="str" cm="1">
        <f t="array" ref="C318">IFERROR(INDEX('Paste Here'!A$2:A$2500,SMALL(IF((VALUE('Paste Here'!E$2:E$2500)&gt;=10)*(VALUE('Paste Here'!E$2:E$2500)&lt;=17), ROW('Paste Here'!H$2:H$2500)-ROW('Paste Here'!E$2)+1),ROW(316:316))), "")</f>
        <v/>
      </c>
      <c r="D318" s="37" t="str" cm="1">
        <f t="array" ref="D318">IFERROR(INDEX('Paste Here'!A$2:A$2500,SMALL(IF((VALUE('Paste Here'!E$2:E$2500)&gt;=18), ROW('Paste Here'!H$2:H$2500)-ROW('Paste Here'!E$2)+1),ROW(316:316))), "")</f>
        <v/>
      </c>
      <c r="E318" s="35" t="str" cm="1">
        <f t="array" ref="E318">IFERROR(INDEX('Paste Here'!A$2:A$2500,SMALL(IF((VALUE('Paste Here'!G$2:G$2500)&gt;=5)*(VALUE('Paste Here'!G$2:G$2500)&lt;=9), ROW('Paste Here'!G$2:G$2500)-ROW('Paste Here'!G$2)+1),ROW(316:316))), "")</f>
        <v/>
      </c>
      <c r="F318" s="36" t="str" cm="1">
        <f t="array" ref="F318">IFERROR(INDEX('Paste Here'!A$2:A$2500,SMALL(IF((VALUE('Paste Here'!G$2:G$2500)&gt;=10)*(VALUE('Paste Here'!G$2:G$2500)&lt;=17), ROW('Paste Here'!H$2:H$2500)-ROW('Paste Here'!G$2)+1),ROW(316:316))), "")</f>
        <v/>
      </c>
      <c r="G318" s="99" t="str" cm="1">
        <f t="array" ref="G318">IFERROR(INDEX('Paste Here'!A$2:A$2500,SMALL(IF((VALUE('Paste Here'!G$2:G$2500)&gt;=18), ROW('Paste Here'!H$2:H$2500)-ROW('Paste Here'!G$2)+1),ROW(316:316))), "")</f>
        <v/>
      </c>
      <c r="H318" s="2"/>
      <c r="K318" s="10"/>
      <c r="Q318" s="10"/>
    </row>
    <row r="319" spans="1:17">
      <c r="A319" s="2"/>
      <c r="B319" s="35" t="str" cm="1">
        <f t="array" ref="B319">IFERROR(INDEX('Paste Here'!A$2:A$2500,SMALL(IF((VALUE('Paste Here'!E$2:E$2500)&gt;=5)*(VALUE('Paste Here'!E$2:E$2500)&lt;=9), ROW('Paste Here'!E$2:E$2500)-ROW('Paste Here'!E$2)+1),ROW(317:317))), "")</f>
        <v/>
      </c>
      <c r="C319" s="36" t="str" cm="1">
        <f t="array" ref="C319">IFERROR(INDEX('Paste Here'!A$2:A$2500,SMALL(IF((VALUE('Paste Here'!E$2:E$2500)&gt;=10)*(VALUE('Paste Here'!E$2:E$2500)&lt;=17), ROW('Paste Here'!H$2:H$2500)-ROW('Paste Here'!E$2)+1),ROW(317:317))), "")</f>
        <v/>
      </c>
      <c r="D319" s="37" t="str" cm="1">
        <f t="array" ref="D319">IFERROR(INDEX('Paste Here'!A$2:A$2500,SMALL(IF((VALUE('Paste Here'!E$2:E$2500)&gt;=18), ROW('Paste Here'!H$2:H$2500)-ROW('Paste Here'!E$2)+1),ROW(317:317))), "")</f>
        <v/>
      </c>
      <c r="E319" s="35" t="str" cm="1">
        <f t="array" ref="E319">IFERROR(INDEX('Paste Here'!A$2:A$2500,SMALL(IF((VALUE('Paste Here'!G$2:G$2500)&gt;=5)*(VALUE('Paste Here'!G$2:G$2500)&lt;=9), ROW('Paste Here'!G$2:G$2500)-ROW('Paste Here'!G$2)+1),ROW(317:317))), "")</f>
        <v/>
      </c>
      <c r="F319" s="36" t="str" cm="1">
        <f t="array" ref="F319">IFERROR(INDEX('Paste Here'!A$2:A$2500,SMALL(IF((VALUE('Paste Here'!G$2:G$2500)&gt;=10)*(VALUE('Paste Here'!G$2:G$2500)&lt;=17), ROW('Paste Here'!H$2:H$2500)-ROW('Paste Here'!G$2)+1),ROW(317:317))), "")</f>
        <v/>
      </c>
      <c r="G319" s="99" t="str" cm="1">
        <f t="array" ref="G319">IFERROR(INDEX('Paste Here'!A$2:A$2500,SMALL(IF((VALUE('Paste Here'!G$2:G$2500)&gt;=18), ROW('Paste Here'!H$2:H$2500)-ROW('Paste Here'!G$2)+1),ROW(317:317))), "")</f>
        <v/>
      </c>
      <c r="H319" s="2"/>
      <c r="K319" s="10"/>
      <c r="Q319" s="10"/>
    </row>
    <row r="320" spans="1:17">
      <c r="A320" s="2"/>
      <c r="B320" s="35" t="str" cm="1">
        <f t="array" ref="B320">IFERROR(INDEX('Paste Here'!A$2:A$2500,SMALL(IF((VALUE('Paste Here'!E$2:E$2500)&gt;=5)*(VALUE('Paste Here'!E$2:E$2500)&lt;=9), ROW('Paste Here'!E$2:E$2500)-ROW('Paste Here'!E$2)+1),ROW(318:318))), "")</f>
        <v/>
      </c>
      <c r="C320" s="36" t="str" cm="1">
        <f t="array" ref="C320">IFERROR(INDEX('Paste Here'!A$2:A$2500,SMALL(IF((VALUE('Paste Here'!E$2:E$2500)&gt;=10)*(VALUE('Paste Here'!E$2:E$2500)&lt;=17), ROW('Paste Here'!H$2:H$2500)-ROW('Paste Here'!E$2)+1),ROW(318:318))), "")</f>
        <v/>
      </c>
      <c r="D320" s="37" t="str" cm="1">
        <f t="array" ref="D320">IFERROR(INDEX('Paste Here'!A$2:A$2500,SMALL(IF((VALUE('Paste Here'!E$2:E$2500)&gt;=18), ROW('Paste Here'!H$2:H$2500)-ROW('Paste Here'!E$2)+1),ROW(318:318))), "")</f>
        <v/>
      </c>
      <c r="E320" s="35" t="str" cm="1">
        <f t="array" ref="E320">IFERROR(INDEX('Paste Here'!A$2:A$2500,SMALL(IF((VALUE('Paste Here'!G$2:G$2500)&gt;=5)*(VALUE('Paste Here'!G$2:G$2500)&lt;=9), ROW('Paste Here'!G$2:G$2500)-ROW('Paste Here'!G$2)+1),ROW(318:318))), "")</f>
        <v/>
      </c>
      <c r="F320" s="36" t="str" cm="1">
        <f t="array" ref="F320">IFERROR(INDEX('Paste Here'!A$2:A$2500,SMALL(IF((VALUE('Paste Here'!G$2:G$2500)&gt;=10)*(VALUE('Paste Here'!G$2:G$2500)&lt;=17), ROW('Paste Here'!H$2:H$2500)-ROW('Paste Here'!G$2)+1),ROW(318:318))), "")</f>
        <v/>
      </c>
      <c r="G320" s="99" t="str" cm="1">
        <f t="array" ref="G320">IFERROR(INDEX('Paste Here'!A$2:A$2500,SMALL(IF((VALUE('Paste Here'!G$2:G$2500)&gt;=18), ROW('Paste Here'!H$2:H$2500)-ROW('Paste Here'!G$2)+1),ROW(318:318))), "")</f>
        <v/>
      </c>
      <c r="H320" s="2"/>
      <c r="K320" s="10"/>
      <c r="Q320" s="10"/>
    </row>
    <row r="321" spans="1:17">
      <c r="A321" s="2"/>
      <c r="B321" s="35" t="str" cm="1">
        <f t="array" ref="B321">IFERROR(INDEX('Paste Here'!A$2:A$2500,SMALL(IF((VALUE('Paste Here'!E$2:E$2500)&gt;=5)*(VALUE('Paste Here'!E$2:E$2500)&lt;=9), ROW('Paste Here'!E$2:E$2500)-ROW('Paste Here'!E$2)+1),ROW(319:319))), "")</f>
        <v/>
      </c>
      <c r="C321" s="36" t="str" cm="1">
        <f t="array" ref="C321">IFERROR(INDEX('Paste Here'!A$2:A$2500,SMALL(IF((VALUE('Paste Here'!E$2:E$2500)&gt;=10)*(VALUE('Paste Here'!E$2:E$2500)&lt;=17), ROW('Paste Here'!H$2:H$2500)-ROW('Paste Here'!E$2)+1),ROW(319:319))), "")</f>
        <v/>
      </c>
      <c r="D321" s="37" t="str" cm="1">
        <f t="array" ref="D321">IFERROR(INDEX('Paste Here'!A$2:A$2500,SMALL(IF((VALUE('Paste Here'!E$2:E$2500)&gt;=18), ROW('Paste Here'!H$2:H$2500)-ROW('Paste Here'!E$2)+1),ROW(319:319))), "")</f>
        <v/>
      </c>
      <c r="E321" s="35" t="str" cm="1">
        <f t="array" ref="E321">IFERROR(INDEX('Paste Here'!A$2:A$2500,SMALL(IF((VALUE('Paste Here'!G$2:G$2500)&gt;=5)*(VALUE('Paste Here'!G$2:G$2500)&lt;=9), ROW('Paste Here'!G$2:G$2500)-ROW('Paste Here'!G$2)+1),ROW(319:319))), "")</f>
        <v/>
      </c>
      <c r="F321" s="36" t="str" cm="1">
        <f t="array" ref="F321">IFERROR(INDEX('Paste Here'!A$2:A$2500,SMALL(IF((VALUE('Paste Here'!G$2:G$2500)&gt;=10)*(VALUE('Paste Here'!G$2:G$2500)&lt;=17), ROW('Paste Here'!H$2:H$2500)-ROW('Paste Here'!G$2)+1),ROW(319:319))), "")</f>
        <v/>
      </c>
      <c r="G321" s="99" t="str" cm="1">
        <f t="array" ref="G321">IFERROR(INDEX('Paste Here'!A$2:A$2500,SMALL(IF((VALUE('Paste Here'!G$2:G$2500)&gt;=18), ROW('Paste Here'!H$2:H$2500)-ROW('Paste Here'!G$2)+1),ROW(319:319))), "")</f>
        <v/>
      </c>
      <c r="H321" s="2"/>
      <c r="K321" s="10"/>
      <c r="Q321" s="10"/>
    </row>
    <row r="322" spans="1:17">
      <c r="A322" s="2"/>
      <c r="B322" s="35" t="str" cm="1">
        <f t="array" ref="B322">IFERROR(INDEX('Paste Here'!A$2:A$2500,SMALL(IF((VALUE('Paste Here'!E$2:E$2500)&gt;=5)*(VALUE('Paste Here'!E$2:E$2500)&lt;=9), ROW('Paste Here'!E$2:E$2500)-ROW('Paste Here'!E$2)+1),ROW(320:320))), "")</f>
        <v/>
      </c>
      <c r="C322" s="36" t="str" cm="1">
        <f t="array" ref="C322">IFERROR(INDEX('Paste Here'!A$2:A$2500,SMALL(IF((VALUE('Paste Here'!E$2:E$2500)&gt;=10)*(VALUE('Paste Here'!E$2:E$2500)&lt;=17), ROW('Paste Here'!H$2:H$2500)-ROW('Paste Here'!E$2)+1),ROW(320:320))), "")</f>
        <v/>
      </c>
      <c r="D322" s="37" t="str" cm="1">
        <f t="array" ref="D322">IFERROR(INDEX('Paste Here'!A$2:A$2500,SMALL(IF((VALUE('Paste Here'!E$2:E$2500)&gt;=18), ROW('Paste Here'!H$2:H$2500)-ROW('Paste Here'!E$2)+1),ROW(320:320))), "")</f>
        <v/>
      </c>
      <c r="E322" s="35" t="str" cm="1">
        <f t="array" ref="E322">IFERROR(INDEX('Paste Here'!A$2:A$2500,SMALL(IF((VALUE('Paste Here'!G$2:G$2500)&gt;=5)*(VALUE('Paste Here'!G$2:G$2500)&lt;=9), ROW('Paste Here'!G$2:G$2500)-ROW('Paste Here'!G$2)+1),ROW(320:320))), "")</f>
        <v/>
      </c>
      <c r="F322" s="36" t="str" cm="1">
        <f t="array" ref="F322">IFERROR(INDEX('Paste Here'!A$2:A$2500,SMALL(IF((VALUE('Paste Here'!G$2:G$2500)&gt;=10)*(VALUE('Paste Here'!G$2:G$2500)&lt;=17), ROW('Paste Here'!H$2:H$2500)-ROW('Paste Here'!G$2)+1),ROW(320:320))), "")</f>
        <v/>
      </c>
      <c r="G322" s="99" t="str" cm="1">
        <f t="array" ref="G322">IFERROR(INDEX('Paste Here'!A$2:A$2500,SMALL(IF((VALUE('Paste Here'!G$2:G$2500)&gt;=18), ROW('Paste Here'!H$2:H$2500)-ROW('Paste Here'!G$2)+1),ROW(320:320))), "")</f>
        <v/>
      </c>
      <c r="H322" s="2"/>
      <c r="K322" s="10"/>
      <c r="Q322" s="10"/>
    </row>
    <row r="323" spans="1:17">
      <c r="A323" s="2"/>
      <c r="B323" s="35" t="str" cm="1">
        <f t="array" ref="B323">IFERROR(INDEX('Paste Here'!A$2:A$2500,SMALL(IF((VALUE('Paste Here'!E$2:E$2500)&gt;=5)*(VALUE('Paste Here'!E$2:E$2500)&lt;=9), ROW('Paste Here'!E$2:E$2500)-ROW('Paste Here'!E$2)+1),ROW(321:321))), "")</f>
        <v/>
      </c>
      <c r="C323" s="36" t="str" cm="1">
        <f t="array" ref="C323">IFERROR(INDEX('Paste Here'!A$2:A$2500,SMALL(IF((VALUE('Paste Here'!E$2:E$2500)&gt;=10)*(VALUE('Paste Here'!E$2:E$2500)&lt;=17), ROW('Paste Here'!H$2:H$2500)-ROW('Paste Here'!E$2)+1),ROW(321:321))), "")</f>
        <v/>
      </c>
      <c r="D323" s="37" t="str" cm="1">
        <f t="array" ref="D323">IFERROR(INDEX('Paste Here'!A$2:A$2500,SMALL(IF((VALUE('Paste Here'!E$2:E$2500)&gt;=18), ROW('Paste Here'!H$2:H$2500)-ROW('Paste Here'!E$2)+1),ROW(321:321))), "")</f>
        <v/>
      </c>
      <c r="E323" s="35" t="str" cm="1">
        <f t="array" ref="E323">IFERROR(INDEX('Paste Here'!A$2:A$2500,SMALL(IF((VALUE('Paste Here'!G$2:G$2500)&gt;=5)*(VALUE('Paste Here'!G$2:G$2500)&lt;=9), ROW('Paste Here'!G$2:G$2500)-ROW('Paste Here'!G$2)+1),ROW(321:321))), "")</f>
        <v/>
      </c>
      <c r="F323" s="36" t="str" cm="1">
        <f t="array" ref="F323">IFERROR(INDEX('Paste Here'!A$2:A$2500,SMALL(IF((VALUE('Paste Here'!G$2:G$2500)&gt;=10)*(VALUE('Paste Here'!G$2:G$2500)&lt;=17), ROW('Paste Here'!H$2:H$2500)-ROW('Paste Here'!G$2)+1),ROW(321:321))), "")</f>
        <v/>
      </c>
      <c r="G323" s="99" t="str" cm="1">
        <f t="array" ref="G323">IFERROR(INDEX('Paste Here'!A$2:A$2500,SMALL(IF((VALUE('Paste Here'!G$2:G$2500)&gt;=18), ROW('Paste Here'!H$2:H$2500)-ROW('Paste Here'!G$2)+1),ROW(321:321))), "")</f>
        <v/>
      </c>
      <c r="H323" s="2"/>
      <c r="K323" s="10"/>
      <c r="Q323" s="10"/>
    </row>
    <row r="324" spans="1:17">
      <c r="A324" s="2"/>
      <c r="B324" s="35" t="str" cm="1">
        <f t="array" ref="B324">IFERROR(INDEX('Paste Here'!A$2:A$2500,SMALL(IF((VALUE('Paste Here'!E$2:E$2500)&gt;=5)*(VALUE('Paste Here'!E$2:E$2500)&lt;=9), ROW('Paste Here'!E$2:E$2500)-ROW('Paste Here'!E$2)+1),ROW(322:322))), "")</f>
        <v/>
      </c>
      <c r="C324" s="36" t="str" cm="1">
        <f t="array" ref="C324">IFERROR(INDEX('Paste Here'!A$2:A$2500,SMALL(IF((VALUE('Paste Here'!E$2:E$2500)&gt;=10)*(VALUE('Paste Here'!E$2:E$2500)&lt;=17), ROW('Paste Here'!H$2:H$2500)-ROW('Paste Here'!E$2)+1),ROW(322:322))), "")</f>
        <v/>
      </c>
      <c r="D324" s="37" t="str" cm="1">
        <f t="array" ref="D324">IFERROR(INDEX('Paste Here'!A$2:A$2500,SMALL(IF((VALUE('Paste Here'!E$2:E$2500)&gt;=18), ROW('Paste Here'!H$2:H$2500)-ROW('Paste Here'!E$2)+1),ROW(322:322))), "")</f>
        <v/>
      </c>
      <c r="E324" s="35" t="str" cm="1">
        <f t="array" ref="E324">IFERROR(INDEX('Paste Here'!A$2:A$2500,SMALL(IF((VALUE('Paste Here'!G$2:G$2500)&gt;=5)*(VALUE('Paste Here'!G$2:G$2500)&lt;=9), ROW('Paste Here'!G$2:G$2500)-ROW('Paste Here'!G$2)+1),ROW(322:322))), "")</f>
        <v/>
      </c>
      <c r="F324" s="36" t="str" cm="1">
        <f t="array" ref="F324">IFERROR(INDEX('Paste Here'!A$2:A$2500,SMALL(IF((VALUE('Paste Here'!G$2:G$2500)&gt;=10)*(VALUE('Paste Here'!G$2:G$2500)&lt;=17), ROW('Paste Here'!H$2:H$2500)-ROW('Paste Here'!G$2)+1),ROW(322:322))), "")</f>
        <v/>
      </c>
      <c r="G324" s="99" t="str" cm="1">
        <f t="array" ref="G324">IFERROR(INDEX('Paste Here'!A$2:A$2500,SMALL(IF((VALUE('Paste Here'!G$2:G$2500)&gt;=18), ROW('Paste Here'!H$2:H$2500)-ROW('Paste Here'!G$2)+1),ROW(322:322))), "")</f>
        <v/>
      </c>
      <c r="H324" s="2"/>
      <c r="K324" s="10"/>
      <c r="Q324" s="10"/>
    </row>
    <row r="325" spans="1:17">
      <c r="A325" s="2"/>
      <c r="B325" s="35" t="str" cm="1">
        <f t="array" ref="B325">IFERROR(INDEX('Paste Here'!A$2:A$2500,SMALL(IF((VALUE('Paste Here'!E$2:E$2500)&gt;=5)*(VALUE('Paste Here'!E$2:E$2500)&lt;=9), ROW('Paste Here'!E$2:E$2500)-ROW('Paste Here'!E$2)+1),ROW(323:323))), "")</f>
        <v/>
      </c>
      <c r="C325" s="36" t="str" cm="1">
        <f t="array" ref="C325">IFERROR(INDEX('Paste Here'!A$2:A$2500,SMALL(IF((VALUE('Paste Here'!E$2:E$2500)&gt;=10)*(VALUE('Paste Here'!E$2:E$2500)&lt;=17), ROW('Paste Here'!H$2:H$2500)-ROW('Paste Here'!E$2)+1),ROW(323:323))), "")</f>
        <v/>
      </c>
      <c r="D325" s="37" t="str" cm="1">
        <f t="array" ref="D325">IFERROR(INDEX('Paste Here'!A$2:A$2500,SMALL(IF((VALUE('Paste Here'!E$2:E$2500)&gt;=18), ROW('Paste Here'!H$2:H$2500)-ROW('Paste Here'!E$2)+1),ROW(323:323))), "")</f>
        <v/>
      </c>
      <c r="E325" s="35" t="str" cm="1">
        <f t="array" ref="E325">IFERROR(INDEX('Paste Here'!A$2:A$2500,SMALL(IF((VALUE('Paste Here'!G$2:G$2500)&gt;=5)*(VALUE('Paste Here'!G$2:G$2500)&lt;=9), ROW('Paste Here'!G$2:G$2500)-ROW('Paste Here'!G$2)+1),ROW(323:323))), "")</f>
        <v/>
      </c>
      <c r="F325" s="36" t="str" cm="1">
        <f t="array" ref="F325">IFERROR(INDEX('Paste Here'!A$2:A$2500,SMALL(IF((VALUE('Paste Here'!G$2:G$2500)&gt;=10)*(VALUE('Paste Here'!G$2:G$2500)&lt;=17), ROW('Paste Here'!H$2:H$2500)-ROW('Paste Here'!G$2)+1),ROW(323:323))), "")</f>
        <v/>
      </c>
      <c r="G325" s="99" t="str" cm="1">
        <f t="array" ref="G325">IFERROR(INDEX('Paste Here'!A$2:A$2500,SMALL(IF((VALUE('Paste Here'!G$2:G$2500)&gt;=18), ROW('Paste Here'!H$2:H$2500)-ROW('Paste Here'!G$2)+1),ROW(323:323))), "")</f>
        <v/>
      </c>
      <c r="H325" s="2"/>
      <c r="K325" s="10"/>
      <c r="Q325" s="10"/>
    </row>
    <row r="326" spans="1:17">
      <c r="A326" s="2"/>
      <c r="B326" s="35" t="str" cm="1">
        <f t="array" ref="B326">IFERROR(INDEX('Paste Here'!A$2:A$2500,SMALL(IF((VALUE('Paste Here'!E$2:E$2500)&gt;=5)*(VALUE('Paste Here'!E$2:E$2500)&lt;=9), ROW('Paste Here'!E$2:E$2500)-ROW('Paste Here'!E$2)+1),ROW(324:324))), "")</f>
        <v/>
      </c>
      <c r="C326" s="36" t="str" cm="1">
        <f t="array" ref="C326">IFERROR(INDEX('Paste Here'!A$2:A$2500,SMALL(IF((VALUE('Paste Here'!E$2:E$2500)&gt;=10)*(VALUE('Paste Here'!E$2:E$2500)&lt;=17), ROW('Paste Here'!H$2:H$2500)-ROW('Paste Here'!E$2)+1),ROW(324:324))), "")</f>
        <v/>
      </c>
      <c r="D326" s="37" t="str" cm="1">
        <f t="array" ref="D326">IFERROR(INDEX('Paste Here'!A$2:A$2500,SMALL(IF((VALUE('Paste Here'!E$2:E$2500)&gt;=18), ROW('Paste Here'!H$2:H$2500)-ROW('Paste Here'!E$2)+1),ROW(324:324))), "")</f>
        <v/>
      </c>
      <c r="E326" s="35" t="str" cm="1">
        <f t="array" ref="E326">IFERROR(INDEX('Paste Here'!A$2:A$2500,SMALL(IF((VALUE('Paste Here'!G$2:G$2500)&gt;=5)*(VALUE('Paste Here'!G$2:G$2500)&lt;=9), ROW('Paste Here'!G$2:G$2500)-ROW('Paste Here'!G$2)+1),ROW(324:324))), "")</f>
        <v/>
      </c>
      <c r="F326" s="36" t="str" cm="1">
        <f t="array" ref="F326">IFERROR(INDEX('Paste Here'!A$2:A$2500,SMALL(IF((VALUE('Paste Here'!G$2:G$2500)&gt;=10)*(VALUE('Paste Here'!G$2:G$2500)&lt;=17), ROW('Paste Here'!H$2:H$2500)-ROW('Paste Here'!G$2)+1),ROW(324:324))), "")</f>
        <v/>
      </c>
      <c r="G326" s="99" t="str" cm="1">
        <f t="array" ref="G326">IFERROR(INDEX('Paste Here'!A$2:A$2500,SMALL(IF((VALUE('Paste Here'!G$2:G$2500)&gt;=18), ROW('Paste Here'!H$2:H$2500)-ROW('Paste Here'!G$2)+1),ROW(324:324))), "")</f>
        <v/>
      </c>
      <c r="H326" s="2"/>
      <c r="K326" s="10"/>
      <c r="Q326" s="10"/>
    </row>
    <row r="327" spans="1:17">
      <c r="A327" s="2"/>
      <c r="B327" s="35" t="str" cm="1">
        <f t="array" ref="B327">IFERROR(INDEX('Paste Here'!A$2:A$2500,SMALL(IF((VALUE('Paste Here'!E$2:E$2500)&gt;=5)*(VALUE('Paste Here'!E$2:E$2500)&lt;=9), ROW('Paste Here'!E$2:E$2500)-ROW('Paste Here'!E$2)+1),ROW(325:325))), "")</f>
        <v/>
      </c>
      <c r="C327" s="36" t="str" cm="1">
        <f t="array" ref="C327">IFERROR(INDEX('Paste Here'!A$2:A$2500,SMALL(IF((VALUE('Paste Here'!E$2:E$2500)&gt;=10)*(VALUE('Paste Here'!E$2:E$2500)&lt;=17), ROW('Paste Here'!H$2:H$2500)-ROW('Paste Here'!E$2)+1),ROW(325:325))), "")</f>
        <v/>
      </c>
      <c r="D327" s="37" t="str" cm="1">
        <f t="array" ref="D327">IFERROR(INDEX('Paste Here'!A$2:A$2500,SMALL(IF((VALUE('Paste Here'!E$2:E$2500)&gt;=18), ROW('Paste Here'!H$2:H$2500)-ROW('Paste Here'!E$2)+1),ROW(325:325))), "")</f>
        <v/>
      </c>
      <c r="E327" s="35" t="str" cm="1">
        <f t="array" ref="E327">IFERROR(INDEX('Paste Here'!A$2:A$2500,SMALL(IF((VALUE('Paste Here'!G$2:G$2500)&gt;=5)*(VALUE('Paste Here'!G$2:G$2500)&lt;=9), ROW('Paste Here'!G$2:G$2500)-ROW('Paste Here'!G$2)+1),ROW(325:325))), "")</f>
        <v/>
      </c>
      <c r="F327" s="36" t="str" cm="1">
        <f t="array" ref="F327">IFERROR(INDEX('Paste Here'!A$2:A$2500,SMALL(IF((VALUE('Paste Here'!G$2:G$2500)&gt;=10)*(VALUE('Paste Here'!G$2:G$2500)&lt;=17), ROW('Paste Here'!H$2:H$2500)-ROW('Paste Here'!G$2)+1),ROW(325:325))), "")</f>
        <v/>
      </c>
      <c r="G327" s="99" t="str" cm="1">
        <f t="array" ref="G327">IFERROR(INDEX('Paste Here'!A$2:A$2500,SMALL(IF((VALUE('Paste Here'!G$2:G$2500)&gt;=18), ROW('Paste Here'!H$2:H$2500)-ROW('Paste Here'!G$2)+1),ROW(325:325))), "")</f>
        <v/>
      </c>
      <c r="H327" s="2"/>
      <c r="K327" s="10"/>
      <c r="Q327" s="10"/>
    </row>
    <row r="328" spans="1:17">
      <c r="A328" s="2"/>
      <c r="B328" s="35" t="str" cm="1">
        <f t="array" ref="B328">IFERROR(INDEX('Paste Here'!A$2:A$2500,SMALL(IF((VALUE('Paste Here'!E$2:E$2500)&gt;=5)*(VALUE('Paste Here'!E$2:E$2500)&lt;=9), ROW('Paste Here'!E$2:E$2500)-ROW('Paste Here'!E$2)+1),ROW(326:326))), "")</f>
        <v/>
      </c>
      <c r="C328" s="36" t="str" cm="1">
        <f t="array" ref="C328">IFERROR(INDEX('Paste Here'!A$2:A$2500,SMALL(IF((VALUE('Paste Here'!E$2:E$2500)&gt;=10)*(VALUE('Paste Here'!E$2:E$2500)&lt;=17), ROW('Paste Here'!H$2:H$2500)-ROW('Paste Here'!E$2)+1),ROW(326:326))), "")</f>
        <v/>
      </c>
      <c r="D328" s="37" t="str" cm="1">
        <f t="array" ref="D328">IFERROR(INDEX('Paste Here'!A$2:A$2500,SMALL(IF((VALUE('Paste Here'!E$2:E$2500)&gt;=18), ROW('Paste Here'!H$2:H$2500)-ROW('Paste Here'!E$2)+1),ROW(326:326))), "")</f>
        <v/>
      </c>
      <c r="E328" s="35" t="str" cm="1">
        <f t="array" ref="E328">IFERROR(INDEX('Paste Here'!A$2:A$2500,SMALL(IF((VALUE('Paste Here'!G$2:G$2500)&gt;=5)*(VALUE('Paste Here'!G$2:G$2500)&lt;=9), ROW('Paste Here'!G$2:G$2500)-ROW('Paste Here'!G$2)+1),ROW(326:326))), "")</f>
        <v/>
      </c>
      <c r="F328" s="36" t="str" cm="1">
        <f t="array" ref="F328">IFERROR(INDEX('Paste Here'!A$2:A$2500,SMALL(IF((VALUE('Paste Here'!G$2:G$2500)&gt;=10)*(VALUE('Paste Here'!G$2:G$2500)&lt;=17), ROW('Paste Here'!H$2:H$2500)-ROW('Paste Here'!G$2)+1),ROW(326:326))), "")</f>
        <v/>
      </c>
      <c r="G328" s="99" t="str" cm="1">
        <f t="array" ref="G328">IFERROR(INDEX('Paste Here'!A$2:A$2500,SMALL(IF((VALUE('Paste Here'!G$2:G$2500)&gt;=18), ROW('Paste Here'!H$2:H$2500)-ROW('Paste Here'!G$2)+1),ROW(326:326))), "")</f>
        <v/>
      </c>
      <c r="H328" s="2"/>
      <c r="K328" s="10"/>
      <c r="Q328" s="10"/>
    </row>
    <row r="329" spans="1:17">
      <c r="A329" s="2"/>
      <c r="B329" s="35" t="str" cm="1">
        <f t="array" ref="B329">IFERROR(INDEX('Paste Here'!A$2:A$2500,SMALL(IF((VALUE('Paste Here'!E$2:E$2500)&gt;=5)*(VALUE('Paste Here'!E$2:E$2500)&lt;=9), ROW('Paste Here'!E$2:E$2500)-ROW('Paste Here'!E$2)+1),ROW(327:327))), "")</f>
        <v/>
      </c>
      <c r="C329" s="36" t="str" cm="1">
        <f t="array" ref="C329">IFERROR(INDEX('Paste Here'!A$2:A$2500,SMALL(IF((VALUE('Paste Here'!E$2:E$2500)&gt;=10)*(VALUE('Paste Here'!E$2:E$2500)&lt;=17), ROW('Paste Here'!H$2:H$2500)-ROW('Paste Here'!E$2)+1),ROW(327:327))), "")</f>
        <v/>
      </c>
      <c r="D329" s="37" t="str" cm="1">
        <f t="array" ref="D329">IFERROR(INDEX('Paste Here'!A$2:A$2500,SMALL(IF((VALUE('Paste Here'!E$2:E$2500)&gt;=18), ROW('Paste Here'!H$2:H$2500)-ROW('Paste Here'!E$2)+1),ROW(327:327))), "")</f>
        <v/>
      </c>
      <c r="E329" s="35" t="str" cm="1">
        <f t="array" ref="E329">IFERROR(INDEX('Paste Here'!A$2:A$2500,SMALL(IF((VALUE('Paste Here'!G$2:G$2500)&gt;=5)*(VALUE('Paste Here'!G$2:G$2500)&lt;=9), ROW('Paste Here'!G$2:G$2500)-ROW('Paste Here'!G$2)+1),ROW(327:327))), "")</f>
        <v/>
      </c>
      <c r="F329" s="36" t="str" cm="1">
        <f t="array" ref="F329">IFERROR(INDEX('Paste Here'!A$2:A$2500,SMALL(IF((VALUE('Paste Here'!G$2:G$2500)&gt;=10)*(VALUE('Paste Here'!G$2:G$2500)&lt;=17), ROW('Paste Here'!H$2:H$2500)-ROW('Paste Here'!G$2)+1),ROW(327:327))), "")</f>
        <v/>
      </c>
      <c r="G329" s="99" t="str" cm="1">
        <f t="array" ref="G329">IFERROR(INDEX('Paste Here'!A$2:A$2500,SMALL(IF((VALUE('Paste Here'!G$2:G$2500)&gt;=18), ROW('Paste Here'!H$2:H$2500)-ROW('Paste Here'!G$2)+1),ROW(327:327))), "")</f>
        <v/>
      </c>
      <c r="H329" s="2"/>
      <c r="K329" s="10"/>
      <c r="Q329" s="10"/>
    </row>
    <row r="330" spans="1:17">
      <c r="A330" s="2"/>
      <c r="B330" s="35" t="str" cm="1">
        <f t="array" ref="B330">IFERROR(INDEX('Paste Here'!A$2:A$2500,SMALL(IF((VALUE('Paste Here'!E$2:E$2500)&gt;=5)*(VALUE('Paste Here'!E$2:E$2500)&lt;=9), ROW('Paste Here'!E$2:E$2500)-ROW('Paste Here'!E$2)+1),ROW(328:328))), "")</f>
        <v/>
      </c>
      <c r="C330" s="36" t="str" cm="1">
        <f t="array" ref="C330">IFERROR(INDEX('Paste Here'!A$2:A$2500,SMALL(IF((VALUE('Paste Here'!E$2:E$2500)&gt;=10)*(VALUE('Paste Here'!E$2:E$2500)&lt;=17), ROW('Paste Here'!H$2:H$2500)-ROW('Paste Here'!E$2)+1),ROW(328:328))), "")</f>
        <v/>
      </c>
      <c r="D330" s="37" t="str" cm="1">
        <f t="array" ref="D330">IFERROR(INDEX('Paste Here'!A$2:A$2500,SMALL(IF((VALUE('Paste Here'!E$2:E$2500)&gt;=18), ROW('Paste Here'!H$2:H$2500)-ROW('Paste Here'!E$2)+1),ROW(328:328))), "")</f>
        <v/>
      </c>
      <c r="E330" s="35" t="str" cm="1">
        <f t="array" ref="E330">IFERROR(INDEX('Paste Here'!A$2:A$2500,SMALL(IF((VALUE('Paste Here'!G$2:G$2500)&gt;=5)*(VALUE('Paste Here'!G$2:G$2500)&lt;=9), ROW('Paste Here'!G$2:G$2500)-ROW('Paste Here'!G$2)+1),ROW(328:328))), "")</f>
        <v/>
      </c>
      <c r="F330" s="36" t="str" cm="1">
        <f t="array" ref="F330">IFERROR(INDEX('Paste Here'!A$2:A$2500,SMALL(IF((VALUE('Paste Here'!G$2:G$2500)&gt;=10)*(VALUE('Paste Here'!G$2:G$2500)&lt;=17), ROW('Paste Here'!H$2:H$2500)-ROW('Paste Here'!G$2)+1),ROW(328:328))), "")</f>
        <v/>
      </c>
      <c r="G330" s="99" t="str" cm="1">
        <f t="array" ref="G330">IFERROR(INDEX('Paste Here'!A$2:A$2500,SMALL(IF((VALUE('Paste Here'!G$2:G$2500)&gt;=18), ROW('Paste Here'!H$2:H$2500)-ROW('Paste Here'!G$2)+1),ROW(328:328))), "")</f>
        <v/>
      </c>
      <c r="H330" s="2"/>
      <c r="K330" s="10"/>
      <c r="Q330" s="10"/>
    </row>
    <row r="331" spans="1:17">
      <c r="A331" s="2"/>
      <c r="B331" s="35" t="str" cm="1">
        <f t="array" ref="B331">IFERROR(INDEX('Paste Here'!A$2:A$2500,SMALL(IF((VALUE('Paste Here'!E$2:E$2500)&gt;=5)*(VALUE('Paste Here'!E$2:E$2500)&lt;=9), ROW('Paste Here'!E$2:E$2500)-ROW('Paste Here'!E$2)+1),ROW(329:329))), "")</f>
        <v/>
      </c>
      <c r="C331" s="36" t="str" cm="1">
        <f t="array" ref="C331">IFERROR(INDEX('Paste Here'!A$2:A$2500,SMALL(IF((VALUE('Paste Here'!E$2:E$2500)&gt;=10)*(VALUE('Paste Here'!E$2:E$2500)&lt;=17), ROW('Paste Here'!H$2:H$2500)-ROW('Paste Here'!E$2)+1),ROW(329:329))), "")</f>
        <v/>
      </c>
      <c r="D331" s="37" t="str" cm="1">
        <f t="array" ref="D331">IFERROR(INDEX('Paste Here'!A$2:A$2500,SMALL(IF((VALUE('Paste Here'!E$2:E$2500)&gt;=18), ROW('Paste Here'!H$2:H$2500)-ROW('Paste Here'!E$2)+1),ROW(329:329))), "")</f>
        <v/>
      </c>
      <c r="E331" s="35" t="str" cm="1">
        <f t="array" ref="E331">IFERROR(INDEX('Paste Here'!A$2:A$2500,SMALL(IF((VALUE('Paste Here'!G$2:G$2500)&gt;=5)*(VALUE('Paste Here'!G$2:G$2500)&lt;=9), ROW('Paste Here'!G$2:G$2500)-ROW('Paste Here'!G$2)+1),ROW(329:329))), "")</f>
        <v/>
      </c>
      <c r="F331" s="36" t="str" cm="1">
        <f t="array" ref="F331">IFERROR(INDEX('Paste Here'!A$2:A$2500,SMALL(IF((VALUE('Paste Here'!G$2:G$2500)&gt;=10)*(VALUE('Paste Here'!G$2:G$2500)&lt;=17), ROW('Paste Here'!H$2:H$2500)-ROW('Paste Here'!G$2)+1),ROW(329:329))), "")</f>
        <v/>
      </c>
      <c r="G331" s="99" t="str" cm="1">
        <f t="array" ref="G331">IFERROR(INDEX('Paste Here'!A$2:A$2500,SMALL(IF((VALUE('Paste Here'!G$2:G$2500)&gt;=18), ROW('Paste Here'!H$2:H$2500)-ROW('Paste Here'!G$2)+1),ROW(329:329))), "")</f>
        <v/>
      </c>
      <c r="H331" s="2"/>
      <c r="K331" s="10"/>
      <c r="Q331" s="10"/>
    </row>
    <row r="332" spans="1:17">
      <c r="A332" s="2"/>
      <c r="B332" s="35" t="str" cm="1">
        <f t="array" ref="B332">IFERROR(INDEX('Paste Here'!A$2:A$2500,SMALL(IF((VALUE('Paste Here'!E$2:E$2500)&gt;=5)*(VALUE('Paste Here'!E$2:E$2500)&lt;=9), ROW('Paste Here'!E$2:E$2500)-ROW('Paste Here'!E$2)+1),ROW(330:330))), "")</f>
        <v/>
      </c>
      <c r="C332" s="36" t="str" cm="1">
        <f t="array" ref="C332">IFERROR(INDEX('Paste Here'!A$2:A$2500,SMALL(IF((VALUE('Paste Here'!E$2:E$2500)&gt;=10)*(VALUE('Paste Here'!E$2:E$2500)&lt;=17), ROW('Paste Here'!H$2:H$2500)-ROW('Paste Here'!E$2)+1),ROW(330:330))), "")</f>
        <v/>
      </c>
      <c r="D332" s="37" t="str" cm="1">
        <f t="array" ref="D332">IFERROR(INDEX('Paste Here'!A$2:A$2500,SMALL(IF((VALUE('Paste Here'!E$2:E$2500)&gt;=18), ROW('Paste Here'!H$2:H$2500)-ROW('Paste Here'!E$2)+1),ROW(330:330))), "")</f>
        <v/>
      </c>
      <c r="E332" s="35" t="str" cm="1">
        <f t="array" ref="E332">IFERROR(INDEX('Paste Here'!A$2:A$2500,SMALL(IF((VALUE('Paste Here'!G$2:G$2500)&gt;=5)*(VALUE('Paste Here'!G$2:G$2500)&lt;=9), ROW('Paste Here'!G$2:G$2500)-ROW('Paste Here'!G$2)+1),ROW(330:330))), "")</f>
        <v/>
      </c>
      <c r="F332" s="36" t="str" cm="1">
        <f t="array" ref="F332">IFERROR(INDEX('Paste Here'!A$2:A$2500,SMALL(IF((VALUE('Paste Here'!G$2:G$2500)&gt;=10)*(VALUE('Paste Here'!G$2:G$2500)&lt;=17), ROW('Paste Here'!H$2:H$2500)-ROW('Paste Here'!G$2)+1),ROW(330:330))), "")</f>
        <v/>
      </c>
      <c r="G332" s="99" t="str" cm="1">
        <f t="array" ref="G332">IFERROR(INDEX('Paste Here'!A$2:A$2500,SMALL(IF((VALUE('Paste Here'!G$2:G$2500)&gt;=18), ROW('Paste Here'!H$2:H$2500)-ROW('Paste Here'!G$2)+1),ROW(330:330))), "")</f>
        <v/>
      </c>
      <c r="H332" s="2"/>
      <c r="K332" s="10"/>
      <c r="Q332" s="10"/>
    </row>
    <row r="333" spans="1:17">
      <c r="A333" s="2"/>
      <c r="B333" s="35" t="str" cm="1">
        <f t="array" ref="B333">IFERROR(INDEX('Paste Here'!A$2:A$2500,SMALL(IF((VALUE('Paste Here'!E$2:E$2500)&gt;=5)*(VALUE('Paste Here'!E$2:E$2500)&lt;=9), ROW('Paste Here'!E$2:E$2500)-ROW('Paste Here'!E$2)+1),ROW(331:331))), "")</f>
        <v/>
      </c>
      <c r="C333" s="36" t="str" cm="1">
        <f t="array" ref="C333">IFERROR(INDEX('Paste Here'!A$2:A$2500,SMALL(IF((VALUE('Paste Here'!E$2:E$2500)&gt;=10)*(VALUE('Paste Here'!E$2:E$2500)&lt;=17), ROW('Paste Here'!H$2:H$2500)-ROW('Paste Here'!E$2)+1),ROW(331:331))), "")</f>
        <v/>
      </c>
      <c r="D333" s="37" t="str" cm="1">
        <f t="array" ref="D333">IFERROR(INDEX('Paste Here'!A$2:A$2500,SMALL(IF((VALUE('Paste Here'!E$2:E$2500)&gt;=18), ROW('Paste Here'!H$2:H$2500)-ROW('Paste Here'!E$2)+1),ROW(331:331))), "")</f>
        <v/>
      </c>
      <c r="E333" s="35" t="str" cm="1">
        <f t="array" ref="E333">IFERROR(INDEX('Paste Here'!A$2:A$2500,SMALL(IF((VALUE('Paste Here'!G$2:G$2500)&gt;=5)*(VALUE('Paste Here'!G$2:G$2500)&lt;=9), ROW('Paste Here'!G$2:G$2500)-ROW('Paste Here'!G$2)+1),ROW(331:331))), "")</f>
        <v/>
      </c>
      <c r="F333" s="36" t="str" cm="1">
        <f t="array" ref="F333">IFERROR(INDEX('Paste Here'!A$2:A$2500,SMALL(IF((VALUE('Paste Here'!G$2:G$2500)&gt;=10)*(VALUE('Paste Here'!G$2:G$2500)&lt;=17), ROW('Paste Here'!H$2:H$2500)-ROW('Paste Here'!G$2)+1),ROW(331:331))), "")</f>
        <v/>
      </c>
      <c r="G333" s="99" t="str" cm="1">
        <f t="array" ref="G333">IFERROR(INDEX('Paste Here'!A$2:A$2500,SMALL(IF((VALUE('Paste Here'!G$2:G$2500)&gt;=18), ROW('Paste Here'!H$2:H$2500)-ROW('Paste Here'!G$2)+1),ROW(331:331))), "")</f>
        <v/>
      </c>
      <c r="H333" s="2"/>
      <c r="K333" s="10"/>
      <c r="Q333" s="10"/>
    </row>
    <row r="334" spans="1:17">
      <c r="A334" s="2"/>
      <c r="B334" s="35" t="str" cm="1">
        <f t="array" ref="B334">IFERROR(INDEX('Paste Here'!A$2:A$2500,SMALL(IF((VALUE('Paste Here'!E$2:E$2500)&gt;=5)*(VALUE('Paste Here'!E$2:E$2500)&lt;=9), ROW('Paste Here'!E$2:E$2500)-ROW('Paste Here'!E$2)+1),ROW(332:332))), "")</f>
        <v/>
      </c>
      <c r="C334" s="36" t="str" cm="1">
        <f t="array" ref="C334">IFERROR(INDEX('Paste Here'!A$2:A$2500,SMALL(IF((VALUE('Paste Here'!E$2:E$2500)&gt;=10)*(VALUE('Paste Here'!E$2:E$2500)&lt;=17), ROW('Paste Here'!H$2:H$2500)-ROW('Paste Here'!E$2)+1),ROW(332:332))), "")</f>
        <v/>
      </c>
      <c r="D334" s="37" t="str" cm="1">
        <f t="array" ref="D334">IFERROR(INDEX('Paste Here'!A$2:A$2500,SMALL(IF((VALUE('Paste Here'!E$2:E$2500)&gt;=18), ROW('Paste Here'!H$2:H$2500)-ROW('Paste Here'!E$2)+1),ROW(332:332))), "")</f>
        <v/>
      </c>
      <c r="E334" s="35" t="str" cm="1">
        <f t="array" ref="E334">IFERROR(INDEX('Paste Here'!A$2:A$2500,SMALL(IF((VALUE('Paste Here'!G$2:G$2500)&gt;=5)*(VALUE('Paste Here'!G$2:G$2500)&lt;=9), ROW('Paste Here'!G$2:G$2500)-ROW('Paste Here'!G$2)+1),ROW(332:332))), "")</f>
        <v/>
      </c>
      <c r="F334" s="36" t="str" cm="1">
        <f t="array" ref="F334">IFERROR(INDEX('Paste Here'!A$2:A$2500,SMALL(IF((VALUE('Paste Here'!G$2:G$2500)&gt;=10)*(VALUE('Paste Here'!G$2:G$2500)&lt;=17), ROW('Paste Here'!H$2:H$2500)-ROW('Paste Here'!G$2)+1),ROW(332:332))), "")</f>
        <v/>
      </c>
      <c r="G334" s="99" t="str" cm="1">
        <f t="array" ref="G334">IFERROR(INDEX('Paste Here'!A$2:A$2500,SMALL(IF((VALUE('Paste Here'!G$2:G$2500)&gt;=18), ROW('Paste Here'!H$2:H$2500)-ROW('Paste Here'!G$2)+1),ROW(332:332))), "")</f>
        <v/>
      </c>
      <c r="H334" s="2"/>
      <c r="K334" s="10"/>
      <c r="Q334" s="10"/>
    </row>
    <row r="335" spans="1:17">
      <c r="A335" s="2"/>
      <c r="B335" s="35" t="str" cm="1">
        <f t="array" ref="B335">IFERROR(INDEX('Paste Here'!A$2:A$2500,SMALL(IF((VALUE('Paste Here'!E$2:E$2500)&gt;=5)*(VALUE('Paste Here'!E$2:E$2500)&lt;=9), ROW('Paste Here'!E$2:E$2500)-ROW('Paste Here'!E$2)+1),ROW(333:333))), "")</f>
        <v/>
      </c>
      <c r="C335" s="36" t="str" cm="1">
        <f t="array" ref="C335">IFERROR(INDEX('Paste Here'!A$2:A$2500,SMALL(IF((VALUE('Paste Here'!E$2:E$2500)&gt;=10)*(VALUE('Paste Here'!E$2:E$2500)&lt;=17), ROW('Paste Here'!H$2:H$2500)-ROW('Paste Here'!E$2)+1),ROW(333:333))), "")</f>
        <v/>
      </c>
      <c r="D335" s="37" t="str" cm="1">
        <f t="array" ref="D335">IFERROR(INDEX('Paste Here'!A$2:A$2500,SMALL(IF((VALUE('Paste Here'!E$2:E$2500)&gt;=18), ROW('Paste Here'!H$2:H$2500)-ROW('Paste Here'!E$2)+1),ROW(333:333))), "")</f>
        <v/>
      </c>
      <c r="E335" s="35" t="str" cm="1">
        <f t="array" ref="E335">IFERROR(INDEX('Paste Here'!A$2:A$2500,SMALL(IF((VALUE('Paste Here'!G$2:G$2500)&gt;=5)*(VALUE('Paste Here'!G$2:G$2500)&lt;=9), ROW('Paste Here'!G$2:G$2500)-ROW('Paste Here'!G$2)+1),ROW(333:333))), "")</f>
        <v/>
      </c>
      <c r="F335" s="36" t="str" cm="1">
        <f t="array" ref="F335">IFERROR(INDEX('Paste Here'!A$2:A$2500,SMALL(IF((VALUE('Paste Here'!G$2:G$2500)&gt;=10)*(VALUE('Paste Here'!G$2:G$2500)&lt;=17), ROW('Paste Here'!H$2:H$2500)-ROW('Paste Here'!G$2)+1),ROW(333:333))), "")</f>
        <v/>
      </c>
      <c r="G335" s="99" t="str" cm="1">
        <f t="array" ref="G335">IFERROR(INDEX('Paste Here'!A$2:A$2500,SMALL(IF((VALUE('Paste Here'!G$2:G$2500)&gt;=18), ROW('Paste Here'!H$2:H$2500)-ROW('Paste Here'!G$2)+1),ROW(333:333))), "")</f>
        <v/>
      </c>
      <c r="H335" s="2"/>
      <c r="K335" s="10"/>
      <c r="Q335" s="10"/>
    </row>
    <row r="336" spans="1:17">
      <c r="A336" s="2"/>
      <c r="B336" s="35" t="str" cm="1">
        <f t="array" ref="B336">IFERROR(INDEX('Paste Here'!A$2:A$2500,SMALL(IF((VALUE('Paste Here'!E$2:E$2500)&gt;=5)*(VALUE('Paste Here'!E$2:E$2500)&lt;=9), ROW('Paste Here'!E$2:E$2500)-ROW('Paste Here'!E$2)+1),ROW(334:334))), "")</f>
        <v/>
      </c>
      <c r="C336" s="36" t="str" cm="1">
        <f t="array" ref="C336">IFERROR(INDEX('Paste Here'!A$2:A$2500,SMALL(IF((VALUE('Paste Here'!E$2:E$2500)&gt;=10)*(VALUE('Paste Here'!E$2:E$2500)&lt;=17), ROW('Paste Here'!H$2:H$2500)-ROW('Paste Here'!E$2)+1),ROW(334:334))), "")</f>
        <v/>
      </c>
      <c r="D336" s="37" t="str" cm="1">
        <f t="array" ref="D336">IFERROR(INDEX('Paste Here'!A$2:A$2500,SMALL(IF((VALUE('Paste Here'!E$2:E$2500)&gt;=18), ROW('Paste Here'!H$2:H$2500)-ROW('Paste Here'!E$2)+1),ROW(334:334))), "")</f>
        <v/>
      </c>
      <c r="E336" s="35" t="str" cm="1">
        <f t="array" ref="E336">IFERROR(INDEX('Paste Here'!A$2:A$2500,SMALL(IF((VALUE('Paste Here'!G$2:G$2500)&gt;=5)*(VALUE('Paste Here'!G$2:G$2500)&lt;=9), ROW('Paste Here'!G$2:G$2500)-ROW('Paste Here'!G$2)+1),ROW(334:334))), "")</f>
        <v/>
      </c>
      <c r="F336" s="36" t="str" cm="1">
        <f t="array" ref="F336">IFERROR(INDEX('Paste Here'!A$2:A$2500,SMALL(IF((VALUE('Paste Here'!G$2:G$2500)&gt;=10)*(VALUE('Paste Here'!G$2:G$2500)&lt;=17), ROW('Paste Here'!H$2:H$2500)-ROW('Paste Here'!G$2)+1),ROW(334:334))), "")</f>
        <v/>
      </c>
      <c r="G336" s="99" t="str" cm="1">
        <f t="array" ref="G336">IFERROR(INDEX('Paste Here'!A$2:A$2500,SMALL(IF((VALUE('Paste Here'!G$2:G$2500)&gt;=18), ROW('Paste Here'!H$2:H$2500)-ROW('Paste Here'!G$2)+1),ROW(334:334))), "")</f>
        <v/>
      </c>
      <c r="H336" s="2"/>
      <c r="K336" s="10"/>
      <c r="Q336" s="10"/>
    </row>
    <row r="337" spans="1:17">
      <c r="A337" s="2"/>
      <c r="B337" s="35" t="str" cm="1">
        <f t="array" ref="B337">IFERROR(INDEX('Paste Here'!A$2:A$2500,SMALL(IF((VALUE('Paste Here'!E$2:E$2500)&gt;=5)*(VALUE('Paste Here'!E$2:E$2500)&lt;=9), ROW('Paste Here'!E$2:E$2500)-ROW('Paste Here'!E$2)+1),ROW(335:335))), "")</f>
        <v/>
      </c>
      <c r="C337" s="36" t="str" cm="1">
        <f t="array" ref="C337">IFERROR(INDEX('Paste Here'!A$2:A$2500,SMALL(IF((VALUE('Paste Here'!E$2:E$2500)&gt;=10)*(VALUE('Paste Here'!E$2:E$2500)&lt;=17), ROW('Paste Here'!H$2:H$2500)-ROW('Paste Here'!E$2)+1),ROW(335:335))), "")</f>
        <v/>
      </c>
      <c r="D337" s="37" t="str" cm="1">
        <f t="array" ref="D337">IFERROR(INDEX('Paste Here'!A$2:A$2500,SMALL(IF((VALUE('Paste Here'!E$2:E$2500)&gt;=18), ROW('Paste Here'!H$2:H$2500)-ROW('Paste Here'!E$2)+1),ROW(335:335))), "")</f>
        <v/>
      </c>
      <c r="E337" s="35" t="str" cm="1">
        <f t="array" ref="E337">IFERROR(INDEX('Paste Here'!A$2:A$2500,SMALL(IF((VALUE('Paste Here'!G$2:G$2500)&gt;=5)*(VALUE('Paste Here'!G$2:G$2500)&lt;=9), ROW('Paste Here'!G$2:G$2500)-ROW('Paste Here'!G$2)+1),ROW(335:335))), "")</f>
        <v/>
      </c>
      <c r="F337" s="36" t="str" cm="1">
        <f t="array" ref="F337">IFERROR(INDEX('Paste Here'!A$2:A$2500,SMALL(IF((VALUE('Paste Here'!G$2:G$2500)&gt;=10)*(VALUE('Paste Here'!G$2:G$2500)&lt;=17), ROW('Paste Here'!H$2:H$2500)-ROW('Paste Here'!G$2)+1),ROW(335:335))), "")</f>
        <v/>
      </c>
      <c r="G337" s="99" t="str" cm="1">
        <f t="array" ref="G337">IFERROR(INDEX('Paste Here'!A$2:A$2500,SMALL(IF((VALUE('Paste Here'!G$2:G$2500)&gt;=18), ROW('Paste Here'!H$2:H$2500)-ROW('Paste Here'!G$2)+1),ROW(335:335))), "")</f>
        <v/>
      </c>
      <c r="H337" s="2"/>
      <c r="K337" s="10"/>
      <c r="Q337" s="10"/>
    </row>
    <row r="338" spans="1:17">
      <c r="A338" s="2"/>
      <c r="B338" s="35" t="str" cm="1">
        <f t="array" ref="B338">IFERROR(INDEX('Paste Here'!A$2:A$2500,SMALL(IF((VALUE('Paste Here'!E$2:E$2500)&gt;=5)*(VALUE('Paste Here'!E$2:E$2500)&lt;=9), ROW('Paste Here'!E$2:E$2500)-ROW('Paste Here'!E$2)+1),ROW(336:336))), "")</f>
        <v/>
      </c>
      <c r="C338" s="36" t="str" cm="1">
        <f t="array" ref="C338">IFERROR(INDEX('Paste Here'!A$2:A$2500,SMALL(IF((VALUE('Paste Here'!E$2:E$2500)&gt;=10)*(VALUE('Paste Here'!E$2:E$2500)&lt;=17), ROW('Paste Here'!H$2:H$2500)-ROW('Paste Here'!E$2)+1),ROW(336:336))), "")</f>
        <v/>
      </c>
      <c r="D338" s="37" t="str" cm="1">
        <f t="array" ref="D338">IFERROR(INDEX('Paste Here'!A$2:A$2500,SMALL(IF((VALUE('Paste Here'!E$2:E$2500)&gt;=18), ROW('Paste Here'!H$2:H$2500)-ROW('Paste Here'!E$2)+1),ROW(336:336))), "")</f>
        <v/>
      </c>
      <c r="E338" s="35" t="str" cm="1">
        <f t="array" ref="E338">IFERROR(INDEX('Paste Here'!A$2:A$2500,SMALL(IF((VALUE('Paste Here'!G$2:G$2500)&gt;=5)*(VALUE('Paste Here'!G$2:G$2500)&lt;=9), ROW('Paste Here'!G$2:G$2500)-ROW('Paste Here'!G$2)+1),ROW(336:336))), "")</f>
        <v/>
      </c>
      <c r="F338" s="36" t="str" cm="1">
        <f t="array" ref="F338">IFERROR(INDEX('Paste Here'!A$2:A$2500,SMALL(IF((VALUE('Paste Here'!G$2:G$2500)&gt;=10)*(VALUE('Paste Here'!G$2:G$2500)&lt;=17), ROW('Paste Here'!H$2:H$2500)-ROW('Paste Here'!G$2)+1),ROW(336:336))), "")</f>
        <v/>
      </c>
      <c r="G338" s="99" t="str" cm="1">
        <f t="array" ref="G338">IFERROR(INDEX('Paste Here'!A$2:A$2500,SMALL(IF((VALUE('Paste Here'!G$2:G$2500)&gt;=18), ROW('Paste Here'!H$2:H$2500)-ROW('Paste Here'!G$2)+1),ROW(336:336))), "")</f>
        <v/>
      </c>
      <c r="H338" s="2"/>
      <c r="K338" s="10"/>
      <c r="Q338" s="10"/>
    </row>
    <row r="339" spans="1:17">
      <c r="A339" s="2"/>
      <c r="B339" s="35" t="str" cm="1">
        <f t="array" ref="B339">IFERROR(INDEX('Paste Here'!A$2:A$2500,SMALL(IF((VALUE('Paste Here'!E$2:E$2500)&gt;=5)*(VALUE('Paste Here'!E$2:E$2500)&lt;=9), ROW('Paste Here'!E$2:E$2500)-ROW('Paste Here'!E$2)+1),ROW(337:337))), "")</f>
        <v/>
      </c>
      <c r="C339" s="36" t="str" cm="1">
        <f t="array" ref="C339">IFERROR(INDEX('Paste Here'!A$2:A$2500,SMALL(IF((VALUE('Paste Here'!E$2:E$2500)&gt;=10)*(VALUE('Paste Here'!E$2:E$2500)&lt;=17), ROW('Paste Here'!H$2:H$2500)-ROW('Paste Here'!E$2)+1),ROW(337:337))), "")</f>
        <v/>
      </c>
      <c r="D339" s="37" t="str" cm="1">
        <f t="array" ref="D339">IFERROR(INDEX('Paste Here'!A$2:A$2500,SMALL(IF((VALUE('Paste Here'!E$2:E$2500)&gt;=18), ROW('Paste Here'!H$2:H$2500)-ROW('Paste Here'!E$2)+1),ROW(337:337))), "")</f>
        <v/>
      </c>
      <c r="E339" s="35" t="str" cm="1">
        <f t="array" ref="E339">IFERROR(INDEX('Paste Here'!A$2:A$2500,SMALL(IF((VALUE('Paste Here'!G$2:G$2500)&gt;=5)*(VALUE('Paste Here'!G$2:G$2500)&lt;=9), ROW('Paste Here'!G$2:G$2500)-ROW('Paste Here'!G$2)+1),ROW(337:337))), "")</f>
        <v/>
      </c>
      <c r="F339" s="36" t="str" cm="1">
        <f t="array" ref="F339">IFERROR(INDEX('Paste Here'!A$2:A$2500,SMALL(IF((VALUE('Paste Here'!G$2:G$2500)&gt;=10)*(VALUE('Paste Here'!G$2:G$2500)&lt;=17), ROW('Paste Here'!H$2:H$2500)-ROW('Paste Here'!G$2)+1),ROW(337:337))), "")</f>
        <v/>
      </c>
      <c r="G339" s="99" t="str" cm="1">
        <f t="array" ref="G339">IFERROR(INDEX('Paste Here'!A$2:A$2500,SMALL(IF((VALUE('Paste Here'!G$2:G$2500)&gt;=18), ROW('Paste Here'!H$2:H$2500)-ROW('Paste Here'!G$2)+1),ROW(337:337))), "")</f>
        <v/>
      </c>
      <c r="H339" s="2"/>
      <c r="K339" s="10"/>
      <c r="Q339" s="10"/>
    </row>
    <row r="340" spans="1:17">
      <c r="A340" s="2"/>
      <c r="B340" s="35" t="str" cm="1">
        <f t="array" ref="B340">IFERROR(INDEX('Paste Here'!A$2:A$2500,SMALL(IF((VALUE('Paste Here'!E$2:E$2500)&gt;=5)*(VALUE('Paste Here'!E$2:E$2500)&lt;=9), ROW('Paste Here'!E$2:E$2500)-ROW('Paste Here'!E$2)+1),ROW(338:338))), "")</f>
        <v/>
      </c>
      <c r="C340" s="36" t="str" cm="1">
        <f t="array" ref="C340">IFERROR(INDEX('Paste Here'!A$2:A$2500,SMALL(IF((VALUE('Paste Here'!E$2:E$2500)&gt;=10)*(VALUE('Paste Here'!E$2:E$2500)&lt;=17), ROW('Paste Here'!H$2:H$2500)-ROW('Paste Here'!E$2)+1),ROW(338:338))), "")</f>
        <v/>
      </c>
      <c r="D340" s="37" t="str" cm="1">
        <f t="array" ref="D340">IFERROR(INDEX('Paste Here'!A$2:A$2500,SMALL(IF((VALUE('Paste Here'!E$2:E$2500)&gt;=18), ROW('Paste Here'!H$2:H$2500)-ROW('Paste Here'!E$2)+1),ROW(338:338))), "")</f>
        <v/>
      </c>
      <c r="E340" s="35" t="str" cm="1">
        <f t="array" ref="E340">IFERROR(INDEX('Paste Here'!A$2:A$2500,SMALL(IF((VALUE('Paste Here'!G$2:G$2500)&gt;=5)*(VALUE('Paste Here'!G$2:G$2500)&lt;=9), ROW('Paste Here'!G$2:G$2500)-ROW('Paste Here'!G$2)+1),ROW(338:338))), "")</f>
        <v/>
      </c>
      <c r="F340" s="36" t="str" cm="1">
        <f t="array" ref="F340">IFERROR(INDEX('Paste Here'!A$2:A$2500,SMALL(IF((VALUE('Paste Here'!G$2:G$2500)&gt;=10)*(VALUE('Paste Here'!G$2:G$2500)&lt;=17), ROW('Paste Here'!H$2:H$2500)-ROW('Paste Here'!G$2)+1),ROW(338:338))), "")</f>
        <v/>
      </c>
      <c r="G340" s="99" t="str" cm="1">
        <f t="array" ref="G340">IFERROR(INDEX('Paste Here'!A$2:A$2500,SMALL(IF((VALUE('Paste Here'!G$2:G$2500)&gt;=18), ROW('Paste Here'!H$2:H$2500)-ROW('Paste Here'!G$2)+1),ROW(338:338))), "")</f>
        <v/>
      </c>
      <c r="H340" s="2"/>
      <c r="K340" s="10"/>
      <c r="Q340" s="10"/>
    </row>
    <row r="341" spans="1:17">
      <c r="A341" s="2"/>
      <c r="B341" s="35" t="str" cm="1">
        <f t="array" ref="B341">IFERROR(INDEX('Paste Here'!A$2:A$2500,SMALL(IF((VALUE('Paste Here'!E$2:E$2500)&gt;=5)*(VALUE('Paste Here'!E$2:E$2500)&lt;=9), ROW('Paste Here'!E$2:E$2500)-ROW('Paste Here'!E$2)+1),ROW(339:339))), "")</f>
        <v/>
      </c>
      <c r="C341" s="36" t="str" cm="1">
        <f t="array" ref="C341">IFERROR(INDEX('Paste Here'!A$2:A$2500,SMALL(IF((VALUE('Paste Here'!E$2:E$2500)&gt;=10)*(VALUE('Paste Here'!E$2:E$2500)&lt;=17), ROW('Paste Here'!H$2:H$2500)-ROW('Paste Here'!E$2)+1),ROW(339:339))), "")</f>
        <v/>
      </c>
      <c r="D341" s="37" t="str" cm="1">
        <f t="array" ref="D341">IFERROR(INDEX('Paste Here'!A$2:A$2500,SMALL(IF((VALUE('Paste Here'!E$2:E$2500)&gt;=18), ROW('Paste Here'!H$2:H$2500)-ROW('Paste Here'!E$2)+1),ROW(339:339))), "")</f>
        <v/>
      </c>
      <c r="E341" s="35" t="str" cm="1">
        <f t="array" ref="E341">IFERROR(INDEX('Paste Here'!A$2:A$2500,SMALL(IF((VALUE('Paste Here'!G$2:G$2500)&gt;=5)*(VALUE('Paste Here'!G$2:G$2500)&lt;=9), ROW('Paste Here'!G$2:G$2500)-ROW('Paste Here'!G$2)+1),ROW(339:339))), "")</f>
        <v/>
      </c>
      <c r="F341" s="36" t="str" cm="1">
        <f t="array" ref="F341">IFERROR(INDEX('Paste Here'!A$2:A$2500,SMALL(IF((VALUE('Paste Here'!G$2:G$2500)&gt;=10)*(VALUE('Paste Here'!G$2:G$2500)&lt;=17), ROW('Paste Here'!H$2:H$2500)-ROW('Paste Here'!G$2)+1),ROW(339:339))), "")</f>
        <v/>
      </c>
      <c r="G341" s="99" t="str" cm="1">
        <f t="array" ref="G341">IFERROR(INDEX('Paste Here'!A$2:A$2500,SMALL(IF((VALUE('Paste Here'!G$2:G$2500)&gt;=18), ROW('Paste Here'!H$2:H$2500)-ROW('Paste Here'!G$2)+1),ROW(339:339))), "")</f>
        <v/>
      </c>
      <c r="H341" s="2"/>
      <c r="K341" s="10"/>
      <c r="Q341" s="10"/>
    </row>
    <row r="342" spans="1:17">
      <c r="A342" s="2"/>
      <c r="B342" s="35" t="str" cm="1">
        <f t="array" ref="B342">IFERROR(INDEX('Paste Here'!A$2:A$2500,SMALL(IF((VALUE('Paste Here'!E$2:E$2500)&gt;=5)*(VALUE('Paste Here'!E$2:E$2500)&lt;=9), ROW('Paste Here'!E$2:E$2500)-ROW('Paste Here'!E$2)+1),ROW(340:340))), "")</f>
        <v/>
      </c>
      <c r="C342" s="36" t="str" cm="1">
        <f t="array" ref="C342">IFERROR(INDEX('Paste Here'!A$2:A$2500,SMALL(IF((VALUE('Paste Here'!E$2:E$2500)&gt;=10)*(VALUE('Paste Here'!E$2:E$2500)&lt;=17), ROW('Paste Here'!H$2:H$2500)-ROW('Paste Here'!E$2)+1),ROW(340:340))), "")</f>
        <v/>
      </c>
      <c r="D342" s="37" t="str" cm="1">
        <f t="array" ref="D342">IFERROR(INDEX('Paste Here'!A$2:A$2500,SMALL(IF((VALUE('Paste Here'!E$2:E$2500)&gt;=18), ROW('Paste Here'!H$2:H$2500)-ROW('Paste Here'!E$2)+1),ROW(340:340))), "")</f>
        <v/>
      </c>
      <c r="E342" s="35" t="str" cm="1">
        <f t="array" ref="E342">IFERROR(INDEX('Paste Here'!A$2:A$2500,SMALL(IF((VALUE('Paste Here'!G$2:G$2500)&gt;=5)*(VALUE('Paste Here'!G$2:G$2500)&lt;=9), ROW('Paste Here'!G$2:G$2500)-ROW('Paste Here'!G$2)+1),ROW(340:340))), "")</f>
        <v/>
      </c>
      <c r="F342" s="36" t="str" cm="1">
        <f t="array" ref="F342">IFERROR(INDEX('Paste Here'!A$2:A$2500,SMALL(IF((VALUE('Paste Here'!G$2:G$2500)&gt;=10)*(VALUE('Paste Here'!G$2:G$2500)&lt;=17), ROW('Paste Here'!H$2:H$2500)-ROW('Paste Here'!G$2)+1),ROW(340:340))), "")</f>
        <v/>
      </c>
      <c r="G342" s="99" t="str" cm="1">
        <f t="array" ref="G342">IFERROR(INDEX('Paste Here'!A$2:A$2500,SMALL(IF((VALUE('Paste Here'!G$2:G$2500)&gt;=18), ROW('Paste Here'!H$2:H$2500)-ROW('Paste Here'!G$2)+1),ROW(340:340))), "")</f>
        <v/>
      </c>
      <c r="H342" s="2"/>
      <c r="K342" s="10"/>
      <c r="Q342" s="10"/>
    </row>
    <row r="343" spans="1:17">
      <c r="A343" s="2"/>
      <c r="B343" s="35" t="str" cm="1">
        <f t="array" ref="B343">IFERROR(INDEX('Paste Here'!A$2:A$2500,SMALL(IF((VALUE('Paste Here'!E$2:E$2500)&gt;=5)*(VALUE('Paste Here'!E$2:E$2500)&lt;=9), ROW('Paste Here'!E$2:E$2500)-ROW('Paste Here'!E$2)+1),ROW(341:341))), "")</f>
        <v/>
      </c>
      <c r="C343" s="36" t="str" cm="1">
        <f t="array" ref="C343">IFERROR(INDEX('Paste Here'!A$2:A$2500,SMALL(IF((VALUE('Paste Here'!E$2:E$2500)&gt;=10)*(VALUE('Paste Here'!E$2:E$2500)&lt;=17), ROW('Paste Here'!H$2:H$2500)-ROW('Paste Here'!E$2)+1),ROW(341:341))), "")</f>
        <v/>
      </c>
      <c r="D343" s="37" t="str" cm="1">
        <f t="array" ref="D343">IFERROR(INDEX('Paste Here'!A$2:A$2500,SMALL(IF((VALUE('Paste Here'!E$2:E$2500)&gt;=18), ROW('Paste Here'!H$2:H$2500)-ROW('Paste Here'!E$2)+1),ROW(341:341))), "")</f>
        <v/>
      </c>
      <c r="E343" s="35" t="str" cm="1">
        <f t="array" ref="E343">IFERROR(INDEX('Paste Here'!A$2:A$2500,SMALL(IF((VALUE('Paste Here'!G$2:G$2500)&gt;=5)*(VALUE('Paste Here'!G$2:G$2500)&lt;=9), ROW('Paste Here'!G$2:G$2500)-ROW('Paste Here'!G$2)+1),ROW(341:341))), "")</f>
        <v/>
      </c>
      <c r="F343" s="36" t="str" cm="1">
        <f t="array" ref="F343">IFERROR(INDEX('Paste Here'!A$2:A$2500,SMALL(IF((VALUE('Paste Here'!G$2:G$2500)&gt;=10)*(VALUE('Paste Here'!G$2:G$2500)&lt;=17), ROW('Paste Here'!H$2:H$2500)-ROW('Paste Here'!G$2)+1),ROW(341:341))), "")</f>
        <v/>
      </c>
      <c r="G343" s="99" t="str" cm="1">
        <f t="array" ref="G343">IFERROR(INDEX('Paste Here'!A$2:A$2500,SMALL(IF((VALUE('Paste Here'!G$2:G$2500)&gt;=18), ROW('Paste Here'!H$2:H$2500)-ROW('Paste Here'!G$2)+1),ROW(341:341))), "")</f>
        <v/>
      </c>
      <c r="H343" s="2"/>
      <c r="K343" s="10"/>
      <c r="Q343" s="10"/>
    </row>
    <row r="344" spans="1:17">
      <c r="A344" s="2"/>
      <c r="B344" s="35" t="str" cm="1">
        <f t="array" ref="B344">IFERROR(INDEX('Paste Here'!A$2:A$2500,SMALL(IF((VALUE('Paste Here'!E$2:E$2500)&gt;=5)*(VALUE('Paste Here'!E$2:E$2500)&lt;=9), ROW('Paste Here'!E$2:E$2500)-ROW('Paste Here'!E$2)+1),ROW(342:342))), "")</f>
        <v/>
      </c>
      <c r="C344" s="36" t="str" cm="1">
        <f t="array" ref="C344">IFERROR(INDEX('Paste Here'!A$2:A$2500,SMALL(IF((VALUE('Paste Here'!E$2:E$2500)&gt;=10)*(VALUE('Paste Here'!E$2:E$2500)&lt;=17), ROW('Paste Here'!H$2:H$2500)-ROW('Paste Here'!E$2)+1),ROW(342:342))), "")</f>
        <v/>
      </c>
      <c r="D344" s="37" t="str" cm="1">
        <f t="array" ref="D344">IFERROR(INDEX('Paste Here'!A$2:A$2500,SMALL(IF((VALUE('Paste Here'!E$2:E$2500)&gt;=18), ROW('Paste Here'!H$2:H$2500)-ROW('Paste Here'!E$2)+1),ROW(342:342))), "")</f>
        <v/>
      </c>
      <c r="E344" s="35" t="str" cm="1">
        <f t="array" ref="E344">IFERROR(INDEX('Paste Here'!A$2:A$2500,SMALL(IF((VALUE('Paste Here'!G$2:G$2500)&gt;=5)*(VALUE('Paste Here'!G$2:G$2500)&lt;=9), ROW('Paste Here'!G$2:G$2500)-ROW('Paste Here'!G$2)+1),ROW(342:342))), "")</f>
        <v/>
      </c>
      <c r="F344" s="36" t="str" cm="1">
        <f t="array" ref="F344">IFERROR(INDEX('Paste Here'!A$2:A$2500,SMALL(IF((VALUE('Paste Here'!G$2:G$2500)&gt;=10)*(VALUE('Paste Here'!G$2:G$2500)&lt;=17), ROW('Paste Here'!H$2:H$2500)-ROW('Paste Here'!G$2)+1),ROW(342:342))), "")</f>
        <v/>
      </c>
      <c r="G344" s="99" t="str" cm="1">
        <f t="array" ref="G344">IFERROR(INDEX('Paste Here'!A$2:A$2500,SMALL(IF((VALUE('Paste Here'!G$2:G$2500)&gt;=18), ROW('Paste Here'!H$2:H$2500)-ROW('Paste Here'!G$2)+1),ROW(342:342))), "")</f>
        <v/>
      </c>
      <c r="H344" s="2"/>
      <c r="K344" s="10"/>
      <c r="Q344" s="10"/>
    </row>
    <row r="345" spans="1:17">
      <c r="A345" s="2"/>
      <c r="B345" s="35" t="str" cm="1">
        <f t="array" ref="B345">IFERROR(INDEX('Paste Here'!A$2:A$2500,SMALL(IF((VALUE('Paste Here'!E$2:E$2500)&gt;=5)*(VALUE('Paste Here'!E$2:E$2500)&lt;=9), ROW('Paste Here'!E$2:E$2500)-ROW('Paste Here'!E$2)+1),ROW(343:343))), "")</f>
        <v/>
      </c>
      <c r="C345" s="36" t="str" cm="1">
        <f t="array" ref="C345">IFERROR(INDEX('Paste Here'!A$2:A$2500,SMALL(IF((VALUE('Paste Here'!E$2:E$2500)&gt;=10)*(VALUE('Paste Here'!E$2:E$2500)&lt;=17), ROW('Paste Here'!H$2:H$2500)-ROW('Paste Here'!E$2)+1),ROW(343:343))), "")</f>
        <v/>
      </c>
      <c r="D345" s="37" t="str" cm="1">
        <f t="array" ref="D345">IFERROR(INDEX('Paste Here'!A$2:A$2500,SMALL(IF((VALUE('Paste Here'!E$2:E$2500)&gt;=18), ROW('Paste Here'!H$2:H$2500)-ROW('Paste Here'!E$2)+1),ROW(343:343))), "")</f>
        <v/>
      </c>
      <c r="E345" s="35" t="str" cm="1">
        <f t="array" ref="E345">IFERROR(INDEX('Paste Here'!A$2:A$2500,SMALL(IF((VALUE('Paste Here'!G$2:G$2500)&gt;=5)*(VALUE('Paste Here'!G$2:G$2500)&lt;=9), ROW('Paste Here'!G$2:G$2500)-ROW('Paste Here'!G$2)+1),ROW(343:343))), "")</f>
        <v/>
      </c>
      <c r="F345" s="36" t="str" cm="1">
        <f t="array" ref="F345">IFERROR(INDEX('Paste Here'!A$2:A$2500,SMALL(IF((VALUE('Paste Here'!G$2:G$2500)&gt;=10)*(VALUE('Paste Here'!G$2:G$2500)&lt;=17), ROW('Paste Here'!H$2:H$2500)-ROW('Paste Here'!G$2)+1),ROW(343:343))), "")</f>
        <v/>
      </c>
      <c r="G345" s="99" t="str" cm="1">
        <f t="array" ref="G345">IFERROR(INDEX('Paste Here'!A$2:A$2500,SMALL(IF((VALUE('Paste Here'!G$2:G$2500)&gt;=18), ROW('Paste Here'!H$2:H$2500)-ROW('Paste Here'!G$2)+1),ROW(343:343))), "")</f>
        <v/>
      </c>
      <c r="H345" s="2"/>
      <c r="K345" s="10"/>
      <c r="Q345" s="10"/>
    </row>
    <row r="346" spans="1:17">
      <c r="A346" s="2"/>
      <c r="B346" s="35" t="str" cm="1">
        <f t="array" ref="B346">IFERROR(INDEX('Paste Here'!A$2:A$2500,SMALL(IF((VALUE('Paste Here'!E$2:E$2500)&gt;=5)*(VALUE('Paste Here'!E$2:E$2500)&lt;=9), ROW('Paste Here'!E$2:E$2500)-ROW('Paste Here'!E$2)+1),ROW(344:344))), "")</f>
        <v/>
      </c>
      <c r="C346" s="36" t="str" cm="1">
        <f t="array" ref="C346">IFERROR(INDEX('Paste Here'!A$2:A$2500,SMALL(IF((VALUE('Paste Here'!E$2:E$2500)&gt;=10)*(VALUE('Paste Here'!E$2:E$2500)&lt;=17), ROW('Paste Here'!H$2:H$2500)-ROW('Paste Here'!E$2)+1),ROW(344:344))), "")</f>
        <v/>
      </c>
      <c r="D346" s="37" t="str" cm="1">
        <f t="array" ref="D346">IFERROR(INDEX('Paste Here'!A$2:A$2500,SMALL(IF((VALUE('Paste Here'!E$2:E$2500)&gt;=18), ROW('Paste Here'!H$2:H$2500)-ROW('Paste Here'!E$2)+1),ROW(344:344))), "")</f>
        <v/>
      </c>
      <c r="E346" s="35" t="str" cm="1">
        <f t="array" ref="E346">IFERROR(INDEX('Paste Here'!A$2:A$2500,SMALL(IF((VALUE('Paste Here'!G$2:G$2500)&gt;=5)*(VALUE('Paste Here'!G$2:G$2500)&lt;=9), ROW('Paste Here'!G$2:G$2500)-ROW('Paste Here'!G$2)+1),ROW(344:344))), "")</f>
        <v/>
      </c>
      <c r="F346" s="36" t="str" cm="1">
        <f t="array" ref="F346">IFERROR(INDEX('Paste Here'!A$2:A$2500,SMALL(IF((VALUE('Paste Here'!G$2:G$2500)&gt;=10)*(VALUE('Paste Here'!G$2:G$2500)&lt;=17), ROW('Paste Here'!H$2:H$2500)-ROW('Paste Here'!G$2)+1),ROW(344:344))), "")</f>
        <v/>
      </c>
      <c r="G346" s="99" t="str" cm="1">
        <f t="array" ref="G346">IFERROR(INDEX('Paste Here'!A$2:A$2500,SMALL(IF((VALUE('Paste Here'!G$2:G$2500)&gt;=18), ROW('Paste Here'!H$2:H$2500)-ROW('Paste Here'!G$2)+1),ROW(344:344))), "")</f>
        <v/>
      </c>
      <c r="H346" s="2"/>
      <c r="K346" s="10"/>
      <c r="Q346" s="10"/>
    </row>
    <row r="347" spans="1:17">
      <c r="A347" s="2"/>
      <c r="B347" s="35" t="str" cm="1">
        <f t="array" ref="B347">IFERROR(INDEX('Paste Here'!A$2:A$2500,SMALL(IF((VALUE('Paste Here'!E$2:E$2500)&gt;=5)*(VALUE('Paste Here'!E$2:E$2500)&lt;=9), ROW('Paste Here'!E$2:E$2500)-ROW('Paste Here'!E$2)+1),ROW(345:345))), "")</f>
        <v/>
      </c>
      <c r="C347" s="36" t="str" cm="1">
        <f t="array" ref="C347">IFERROR(INDEX('Paste Here'!A$2:A$2500,SMALL(IF((VALUE('Paste Here'!E$2:E$2500)&gt;=10)*(VALUE('Paste Here'!E$2:E$2500)&lt;=17), ROW('Paste Here'!H$2:H$2500)-ROW('Paste Here'!E$2)+1),ROW(345:345))), "")</f>
        <v/>
      </c>
      <c r="D347" s="37" t="str" cm="1">
        <f t="array" ref="D347">IFERROR(INDEX('Paste Here'!A$2:A$2500,SMALL(IF((VALUE('Paste Here'!E$2:E$2500)&gt;=18), ROW('Paste Here'!H$2:H$2500)-ROW('Paste Here'!E$2)+1),ROW(345:345))), "")</f>
        <v/>
      </c>
      <c r="E347" s="35" t="str" cm="1">
        <f t="array" ref="E347">IFERROR(INDEX('Paste Here'!A$2:A$2500,SMALL(IF((VALUE('Paste Here'!G$2:G$2500)&gt;=5)*(VALUE('Paste Here'!G$2:G$2500)&lt;=9), ROW('Paste Here'!G$2:G$2500)-ROW('Paste Here'!G$2)+1),ROW(345:345))), "")</f>
        <v/>
      </c>
      <c r="F347" s="36" t="str" cm="1">
        <f t="array" ref="F347">IFERROR(INDEX('Paste Here'!A$2:A$2500,SMALL(IF((VALUE('Paste Here'!G$2:G$2500)&gt;=10)*(VALUE('Paste Here'!G$2:G$2500)&lt;=17), ROW('Paste Here'!H$2:H$2500)-ROW('Paste Here'!G$2)+1),ROW(345:345))), "")</f>
        <v/>
      </c>
      <c r="G347" s="99" t="str" cm="1">
        <f t="array" ref="G347">IFERROR(INDEX('Paste Here'!A$2:A$2500,SMALL(IF((VALUE('Paste Here'!G$2:G$2500)&gt;=18), ROW('Paste Here'!H$2:H$2500)-ROW('Paste Here'!G$2)+1),ROW(345:345))), "")</f>
        <v/>
      </c>
      <c r="H347" s="2"/>
      <c r="K347" s="10"/>
      <c r="Q347" s="10"/>
    </row>
    <row r="348" spans="1:17">
      <c r="A348" s="2"/>
      <c r="B348" s="35" t="str" cm="1">
        <f t="array" ref="B348">IFERROR(INDEX('Paste Here'!A$2:A$2500,SMALL(IF((VALUE('Paste Here'!E$2:E$2500)&gt;=5)*(VALUE('Paste Here'!E$2:E$2500)&lt;=9), ROW('Paste Here'!E$2:E$2500)-ROW('Paste Here'!E$2)+1),ROW(346:346))), "")</f>
        <v/>
      </c>
      <c r="C348" s="36" t="str" cm="1">
        <f t="array" ref="C348">IFERROR(INDEX('Paste Here'!A$2:A$2500,SMALL(IF((VALUE('Paste Here'!E$2:E$2500)&gt;=10)*(VALUE('Paste Here'!E$2:E$2500)&lt;=17), ROW('Paste Here'!H$2:H$2500)-ROW('Paste Here'!E$2)+1),ROW(346:346))), "")</f>
        <v/>
      </c>
      <c r="D348" s="37" t="str" cm="1">
        <f t="array" ref="D348">IFERROR(INDEX('Paste Here'!A$2:A$2500,SMALL(IF((VALUE('Paste Here'!E$2:E$2500)&gt;=18), ROW('Paste Here'!H$2:H$2500)-ROW('Paste Here'!E$2)+1),ROW(346:346))), "")</f>
        <v/>
      </c>
      <c r="E348" s="35" t="str" cm="1">
        <f t="array" ref="E348">IFERROR(INDEX('Paste Here'!A$2:A$2500,SMALL(IF((VALUE('Paste Here'!G$2:G$2500)&gt;=5)*(VALUE('Paste Here'!G$2:G$2500)&lt;=9), ROW('Paste Here'!G$2:G$2500)-ROW('Paste Here'!G$2)+1),ROW(346:346))), "")</f>
        <v/>
      </c>
      <c r="F348" s="36" t="str" cm="1">
        <f t="array" ref="F348">IFERROR(INDEX('Paste Here'!A$2:A$2500,SMALL(IF((VALUE('Paste Here'!G$2:G$2500)&gt;=10)*(VALUE('Paste Here'!G$2:G$2500)&lt;=17), ROW('Paste Here'!H$2:H$2500)-ROW('Paste Here'!G$2)+1),ROW(346:346))), "")</f>
        <v/>
      </c>
      <c r="G348" s="99" t="str" cm="1">
        <f t="array" ref="G348">IFERROR(INDEX('Paste Here'!A$2:A$2500,SMALL(IF((VALUE('Paste Here'!G$2:G$2500)&gt;=18), ROW('Paste Here'!H$2:H$2500)-ROW('Paste Here'!G$2)+1),ROW(346:346))), "")</f>
        <v/>
      </c>
      <c r="H348" s="2"/>
      <c r="K348" s="10"/>
      <c r="Q348" s="10"/>
    </row>
    <row r="349" spans="1:17">
      <c r="A349" s="2"/>
      <c r="B349" s="35" t="str" cm="1">
        <f t="array" ref="B349">IFERROR(INDEX('Paste Here'!A$2:A$2500,SMALL(IF((VALUE('Paste Here'!E$2:E$2500)&gt;=5)*(VALUE('Paste Here'!E$2:E$2500)&lt;=9), ROW('Paste Here'!E$2:E$2500)-ROW('Paste Here'!E$2)+1),ROW(347:347))), "")</f>
        <v/>
      </c>
      <c r="C349" s="36" t="str" cm="1">
        <f t="array" ref="C349">IFERROR(INDEX('Paste Here'!A$2:A$2500,SMALL(IF((VALUE('Paste Here'!E$2:E$2500)&gt;=10)*(VALUE('Paste Here'!E$2:E$2500)&lt;=17), ROW('Paste Here'!H$2:H$2500)-ROW('Paste Here'!E$2)+1),ROW(347:347))), "")</f>
        <v/>
      </c>
      <c r="D349" s="37" t="str" cm="1">
        <f t="array" ref="D349">IFERROR(INDEX('Paste Here'!A$2:A$2500,SMALL(IF((VALUE('Paste Here'!E$2:E$2500)&gt;=18), ROW('Paste Here'!H$2:H$2500)-ROW('Paste Here'!E$2)+1),ROW(347:347))), "")</f>
        <v/>
      </c>
      <c r="E349" s="35" t="str" cm="1">
        <f t="array" ref="E349">IFERROR(INDEX('Paste Here'!A$2:A$2500,SMALL(IF((VALUE('Paste Here'!G$2:G$2500)&gt;=5)*(VALUE('Paste Here'!G$2:G$2500)&lt;=9), ROW('Paste Here'!G$2:G$2500)-ROW('Paste Here'!G$2)+1),ROW(347:347))), "")</f>
        <v/>
      </c>
      <c r="F349" s="36" t="str" cm="1">
        <f t="array" ref="F349">IFERROR(INDEX('Paste Here'!A$2:A$2500,SMALL(IF((VALUE('Paste Here'!G$2:G$2500)&gt;=10)*(VALUE('Paste Here'!G$2:G$2500)&lt;=17), ROW('Paste Here'!H$2:H$2500)-ROW('Paste Here'!G$2)+1),ROW(347:347))), "")</f>
        <v/>
      </c>
      <c r="G349" s="99" t="str" cm="1">
        <f t="array" ref="G349">IFERROR(INDEX('Paste Here'!A$2:A$2500,SMALL(IF((VALUE('Paste Here'!G$2:G$2500)&gt;=18), ROW('Paste Here'!H$2:H$2500)-ROW('Paste Here'!G$2)+1),ROW(347:347))), "")</f>
        <v/>
      </c>
      <c r="H349" s="2"/>
      <c r="K349" s="10"/>
      <c r="Q349" s="10"/>
    </row>
    <row r="350" spans="1:17">
      <c r="A350" s="2"/>
      <c r="B350" s="35" t="str" cm="1">
        <f t="array" ref="B350">IFERROR(INDEX('Paste Here'!A$2:A$2500,SMALL(IF((VALUE('Paste Here'!E$2:E$2500)&gt;=5)*(VALUE('Paste Here'!E$2:E$2500)&lt;=9), ROW('Paste Here'!E$2:E$2500)-ROW('Paste Here'!E$2)+1),ROW(348:348))), "")</f>
        <v/>
      </c>
      <c r="C350" s="36" t="str" cm="1">
        <f t="array" ref="C350">IFERROR(INDEX('Paste Here'!A$2:A$2500,SMALL(IF((VALUE('Paste Here'!E$2:E$2500)&gt;=10)*(VALUE('Paste Here'!E$2:E$2500)&lt;=17), ROW('Paste Here'!H$2:H$2500)-ROW('Paste Here'!E$2)+1),ROW(348:348))), "")</f>
        <v/>
      </c>
      <c r="D350" s="37" t="str" cm="1">
        <f t="array" ref="D350">IFERROR(INDEX('Paste Here'!A$2:A$2500,SMALL(IF((VALUE('Paste Here'!E$2:E$2500)&gt;=18), ROW('Paste Here'!H$2:H$2500)-ROW('Paste Here'!E$2)+1),ROW(348:348))), "")</f>
        <v/>
      </c>
      <c r="E350" s="35" t="str" cm="1">
        <f t="array" ref="E350">IFERROR(INDEX('Paste Here'!A$2:A$2500,SMALL(IF((VALUE('Paste Here'!G$2:G$2500)&gt;=5)*(VALUE('Paste Here'!G$2:G$2500)&lt;=9), ROW('Paste Here'!G$2:G$2500)-ROW('Paste Here'!G$2)+1),ROW(348:348))), "")</f>
        <v/>
      </c>
      <c r="F350" s="36" t="str" cm="1">
        <f t="array" ref="F350">IFERROR(INDEX('Paste Here'!A$2:A$2500,SMALL(IF((VALUE('Paste Here'!G$2:G$2500)&gt;=10)*(VALUE('Paste Here'!G$2:G$2500)&lt;=17), ROW('Paste Here'!H$2:H$2500)-ROW('Paste Here'!G$2)+1),ROW(348:348))), "")</f>
        <v/>
      </c>
      <c r="G350" s="99" t="str" cm="1">
        <f t="array" ref="G350">IFERROR(INDEX('Paste Here'!A$2:A$2500,SMALL(IF((VALUE('Paste Here'!G$2:G$2500)&gt;=18), ROW('Paste Here'!H$2:H$2500)-ROW('Paste Here'!G$2)+1),ROW(348:348))), "")</f>
        <v/>
      </c>
      <c r="H350" s="2"/>
      <c r="K350" s="10"/>
      <c r="Q350" s="10"/>
    </row>
    <row r="351" spans="1:17">
      <c r="A351" s="2"/>
      <c r="B351" s="35" t="str" cm="1">
        <f t="array" ref="B351">IFERROR(INDEX('Paste Here'!A$2:A$2500,SMALL(IF((VALUE('Paste Here'!E$2:E$2500)&gt;=5)*(VALUE('Paste Here'!E$2:E$2500)&lt;=9), ROW('Paste Here'!E$2:E$2500)-ROW('Paste Here'!E$2)+1),ROW(349:349))), "")</f>
        <v/>
      </c>
      <c r="C351" s="36" t="str" cm="1">
        <f t="array" ref="C351">IFERROR(INDEX('Paste Here'!A$2:A$2500,SMALL(IF((VALUE('Paste Here'!E$2:E$2500)&gt;=10)*(VALUE('Paste Here'!E$2:E$2500)&lt;=17), ROW('Paste Here'!H$2:H$2500)-ROW('Paste Here'!E$2)+1),ROW(349:349))), "")</f>
        <v/>
      </c>
      <c r="D351" s="37" t="str" cm="1">
        <f t="array" ref="D351">IFERROR(INDEX('Paste Here'!A$2:A$2500,SMALL(IF((VALUE('Paste Here'!E$2:E$2500)&gt;=18), ROW('Paste Here'!H$2:H$2500)-ROW('Paste Here'!E$2)+1),ROW(349:349))), "")</f>
        <v/>
      </c>
      <c r="E351" s="35" t="str" cm="1">
        <f t="array" ref="E351">IFERROR(INDEX('Paste Here'!A$2:A$2500,SMALL(IF((VALUE('Paste Here'!G$2:G$2500)&gt;=5)*(VALUE('Paste Here'!G$2:G$2500)&lt;=9), ROW('Paste Here'!G$2:G$2500)-ROW('Paste Here'!G$2)+1),ROW(349:349))), "")</f>
        <v/>
      </c>
      <c r="F351" s="36" t="str" cm="1">
        <f t="array" ref="F351">IFERROR(INDEX('Paste Here'!A$2:A$2500,SMALL(IF((VALUE('Paste Here'!G$2:G$2500)&gt;=10)*(VALUE('Paste Here'!G$2:G$2500)&lt;=17), ROW('Paste Here'!H$2:H$2500)-ROW('Paste Here'!G$2)+1),ROW(349:349))), "")</f>
        <v/>
      </c>
      <c r="G351" s="99" t="str" cm="1">
        <f t="array" ref="G351">IFERROR(INDEX('Paste Here'!A$2:A$2500,SMALL(IF((VALUE('Paste Here'!G$2:G$2500)&gt;=18), ROW('Paste Here'!H$2:H$2500)-ROW('Paste Here'!G$2)+1),ROW(349:349))), "")</f>
        <v/>
      </c>
      <c r="H351" s="2"/>
      <c r="K351" s="10"/>
      <c r="Q351" s="10"/>
    </row>
    <row r="352" spans="1:17">
      <c r="A352" s="2"/>
      <c r="B352" s="35" t="str" cm="1">
        <f t="array" ref="B352">IFERROR(INDEX('Paste Here'!A$2:A$2500,SMALL(IF((VALUE('Paste Here'!E$2:E$2500)&gt;=5)*(VALUE('Paste Here'!E$2:E$2500)&lt;=9), ROW('Paste Here'!E$2:E$2500)-ROW('Paste Here'!E$2)+1),ROW(350:350))), "")</f>
        <v/>
      </c>
      <c r="C352" s="36" t="str" cm="1">
        <f t="array" ref="C352">IFERROR(INDEX('Paste Here'!A$2:A$2500,SMALL(IF((VALUE('Paste Here'!E$2:E$2500)&gt;=10)*(VALUE('Paste Here'!E$2:E$2500)&lt;=17), ROW('Paste Here'!H$2:H$2500)-ROW('Paste Here'!E$2)+1),ROW(350:350))), "")</f>
        <v/>
      </c>
      <c r="D352" s="37" t="str" cm="1">
        <f t="array" ref="D352">IFERROR(INDEX('Paste Here'!A$2:A$2500,SMALL(IF((VALUE('Paste Here'!E$2:E$2500)&gt;=18), ROW('Paste Here'!H$2:H$2500)-ROW('Paste Here'!E$2)+1),ROW(350:350))), "")</f>
        <v/>
      </c>
      <c r="E352" s="35" t="str" cm="1">
        <f t="array" ref="E352">IFERROR(INDEX('Paste Here'!A$2:A$2500,SMALL(IF((VALUE('Paste Here'!G$2:G$2500)&gt;=5)*(VALUE('Paste Here'!G$2:G$2500)&lt;=9), ROW('Paste Here'!G$2:G$2500)-ROW('Paste Here'!G$2)+1),ROW(350:350))), "")</f>
        <v/>
      </c>
      <c r="F352" s="36" t="str" cm="1">
        <f t="array" ref="F352">IFERROR(INDEX('Paste Here'!A$2:A$2500,SMALL(IF((VALUE('Paste Here'!G$2:G$2500)&gt;=10)*(VALUE('Paste Here'!G$2:G$2500)&lt;=17), ROW('Paste Here'!H$2:H$2500)-ROW('Paste Here'!G$2)+1),ROW(350:350))), "")</f>
        <v/>
      </c>
      <c r="G352" s="99" t="str" cm="1">
        <f t="array" ref="G352">IFERROR(INDEX('Paste Here'!A$2:A$2500,SMALL(IF((VALUE('Paste Here'!G$2:G$2500)&gt;=18), ROW('Paste Here'!H$2:H$2500)-ROW('Paste Here'!G$2)+1),ROW(350:350))), "")</f>
        <v/>
      </c>
      <c r="H352" s="2"/>
      <c r="K352" s="10"/>
      <c r="Q352" s="10"/>
    </row>
    <row r="353" spans="1:17">
      <c r="A353" s="2"/>
      <c r="B353" s="35" t="str" cm="1">
        <f t="array" ref="B353">IFERROR(INDEX('Paste Here'!A$2:A$2500,SMALL(IF((VALUE('Paste Here'!E$2:E$2500)&gt;=5)*(VALUE('Paste Here'!E$2:E$2500)&lt;=9), ROW('Paste Here'!E$2:E$2500)-ROW('Paste Here'!E$2)+1),ROW(351:351))), "")</f>
        <v/>
      </c>
      <c r="C353" s="36" t="str" cm="1">
        <f t="array" ref="C353">IFERROR(INDEX('Paste Here'!A$2:A$2500,SMALL(IF((VALUE('Paste Here'!E$2:E$2500)&gt;=10)*(VALUE('Paste Here'!E$2:E$2500)&lt;=17), ROW('Paste Here'!H$2:H$2500)-ROW('Paste Here'!E$2)+1),ROW(351:351))), "")</f>
        <v/>
      </c>
      <c r="D353" s="37" t="str" cm="1">
        <f t="array" ref="D353">IFERROR(INDEX('Paste Here'!A$2:A$2500,SMALL(IF((VALUE('Paste Here'!E$2:E$2500)&gt;=18), ROW('Paste Here'!H$2:H$2500)-ROW('Paste Here'!E$2)+1),ROW(351:351))), "")</f>
        <v/>
      </c>
      <c r="E353" s="35" t="str" cm="1">
        <f t="array" ref="E353">IFERROR(INDEX('Paste Here'!A$2:A$2500,SMALL(IF((VALUE('Paste Here'!G$2:G$2500)&gt;=5)*(VALUE('Paste Here'!G$2:G$2500)&lt;=9), ROW('Paste Here'!G$2:G$2500)-ROW('Paste Here'!G$2)+1),ROW(351:351))), "")</f>
        <v/>
      </c>
      <c r="F353" s="36" t="str" cm="1">
        <f t="array" ref="F353">IFERROR(INDEX('Paste Here'!A$2:A$2500,SMALL(IF((VALUE('Paste Here'!G$2:G$2500)&gt;=10)*(VALUE('Paste Here'!G$2:G$2500)&lt;=17), ROW('Paste Here'!H$2:H$2500)-ROW('Paste Here'!G$2)+1),ROW(351:351))), "")</f>
        <v/>
      </c>
      <c r="G353" s="99" t="str" cm="1">
        <f t="array" ref="G353">IFERROR(INDEX('Paste Here'!A$2:A$2500,SMALL(IF((VALUE('Paste Here'!G$2:G$2500)&gt;=18), ROW('Paste Here'!H$2:H$2500)-ROW('Paste Here'!G$2)+1),ROW(351:351))), "")</f>
        <v/>
      </c>
      <c r="H353" s="2"/>
      <c r="K353" s="10"/>
      <c r="Q353" s="10"/>
    </row>
    <row r="354" spans="1:17">
      <c r="A354" s="2"/>
      <c r="B354" s="35" t="str" cm="1">
        <f t="array" ref="B354">IFERROR(INDEX('Paste Here'!A$2:A$2500,SMALL(IF((VALUE('Paste Here'!E$2:E$2500)&gt;=5)*(VALUE('Paste Here'!E$2:E$2500)&lt;=9), ROW('Paste Here'!E$2:E$2500)-ROW('Paste Here'!E$2)+1),ROW(352:352))), "")</f>
        <v/>
      </c>
      <c r="C354" s="36" t="str" cm="1">
        <f t="array" ref="C354">IFERROR(INDEX('Paste Here'!A$2:A$2500,SMALL(IF((VALUE('Paste Here'!E$2:E$2500)&gt;=10)*(VALUE('Paste Here'!E$2:E$2500)&lt;=17), ROW('Paste Here'!H$2:H$2500)-ROW('Paste Here'!E$2)+1),ROW(352:352))), "")</f>
        <v/>
      </c>
      <c r="D354" s="37" t="str" cm="1">
        <f t="array" ref="D354">IFERROR(INDEX('Paste Here'!A$2:A$2500,SMALL(IF((VALUE('Paste Here'!E$2:E$2500)&gt;=18), ROW('Paste Here'!H$2:H$2500)-ROW('Paste Here'!E$2)+1),ROW(352:352))), "")</f>
        <v/>
      </c>
      <c r="E354" s="35" t="str" cm="1">
        <f t="array" ref="E354">IFERROR(INDEX('Paste Here'!A$2:A$2500,SMALL(IF((VALUE('Paste Here'!G$2:G$2500)&gt;=5)*(VALUE('Paste Here'!G$2:G$2500)&lt;=9), ROW('Paste Here'!G$2:G$2500)-ROW('Paste Here'!G$2)+1),ROW(352:352))), "")</f>
        <v/>
      </c>
      <c r="F354" s="36" t="str" cm="1">
        <f t="array" ref="F354">IFERROR(INDEX('Paste Here'!A$2:A$2500,SMALL(IF((VALUE('Paste Here'!G$2:G$2500)&gt;=10)*(VALUE('Paste Here'!G$2:G$2500)&lt;=17), ROW('Paste Here'!H$2:H$2500)-ROW('Paste Here'!G$2)+1),ROW(352:352))), "")</f>
        <v/>
      </c>
      <c r="G354" s="99" t="str" cm="1">
        <f t="array" ref="G354">IFERROR(INDEX('Paste Here'!A$2:A$2500,SMALL(IF((VALUE('Paste Here'!G$2:G$2500)&gt;=18), ROW('Paste Here'!H$2:H$2500)-ROW('Paste Here'!G$2)+1),ROW(352:352))), "")</f>
        <v/>
      </c>
      <c r="H354" s="2"/>
      <c r="K354" s="10"/>
      <c r="Q354" s="10"/>
    </row>
    <row r="355" spans="1:17">
      <c r="A355" s="2"/>
      <c r="B355" s="35" t="str" cm="1">
        <f t="array" ref="B355">IFERROR(INDEX('Paste Here'!A$2:A$2500,SMALL(IF((VALUE('Paste Here'!E$2:E$2500)&gt;=5)*(VALUE('Paste Here'!E$2:E$2500)&lt;=9), ROW('Paste Here'!E$2:E$2500)-ROW('Paste Here'!E$2)+1),ROW(353:353))), "")</f>
        <v/>
      </c>
      <c r="C355" s="36" t="str" cm="1">
        <f t="array" ref="C355">IFERROR(INDEX('Paste Here'!A$2:A$2500,SMALL(IF((VALUE('Paste Here'!E$2:E$2500)&gt;=10)*(VALUE('Paste Here'!E$2:E$2500)&lt;=17), ROW('Paste Here'!H$2:H$2500)-ROW('Paste Here'!E$2)+1),ROW(353:353))), "")</f>
        <v/>
      </c>
      <c r="D355" s="37" t="str" cm="1">
        <f t="array" ref="D355">IFERROR(INDEX('Paste Here'!A$2:A$2500,SMALL(IF((VALUE('Paste Here'!E$2:E$2500)&gt;=18), ROW('Paste Here'!H$2:H$2500)-ROW('Paste Here'!E$2)+1),ROW(353:353))), "")</f>
        <v/>
      </c>
      <c r="E355" s="35" t="str" cm="1">
        <f t="array" ref="E355">IFERROR(INDEX('Paste Here'!A$2:A$2500,SMALL(IF((VALUE('Paste Here'!G$2:G$2500)&gt;=5)*(VALUE('Paste Here'!G$2:G$2500)&lt;=9), ROW('Paste Here'!G$2:G$2500)-ROW('Paste Here'!G$2)+1),ROW(353:353))), "")</f>
        <v/>
      </c>
      <c r="F355" s="36" t="str" cm="1">
        <f t="array" ref="F355">IFERROR(INDEX('Paste Here'!A$2:A$2500,SMALL(IF((VALUE('Paste Here'!G$2:G$2500)&gt;=10)*(VALUE('Paste Here'!G$2:G$2500)&lt;=17), ROW('Paste Here'!H$2:H$2500)-ROW('Paste Here'!G$2)+1),ROW(353:353))), "")</f>
        <v/>
      </c>
      <c r="G355" s="99" t="str" cm="1">
        <f t="array" ref="G355">IFERROR(INDEX('Paste Here'!A$2:A$2500,SMALL(IF((VALUE('Paste Here'!G$2:G$2500)&gt;=18), ROW('Paste Here'!H$2:H$2500)-ROW('Paste Here'!G$2)+1),ROW(353:353))), "")</f>
        <v/>
      </c>
      <c r="H355" s="2"/>
      <c r="K355" s="10"/>
      <c r="Q355" s="10"/>
    </row>
    <row r="356" spans="1:17">
      <c r="A356" s="2"/>
      <c r="B356" s="35" t="str" cm="1">
        <f t="array" ref="B356">IFERROR(INDEX('Paste Here'!A$2:A$2500,SMALL(IF((VALUE('Paste Here'!E$2:E$2500)&gt;=5)*(VALUE('Paste Here'!E$2:E$2500)&lt;=9), ROW('Paste Here'!E$2:E$2500)-ROW('Paste Here'!E$2)+1),ROW(354:354))), "")</f>
        <v/>
      </c>
      <c r="C356" s="36" t="str" cm="1">
        <f t="array" ref="C356">IFERROR(INDEX('Paste Here'!A$2:A$2500,SMALL(IF((VALUE('Paste Here'!E$2:E$2500)&gt;=10)*(VALUE('Paste Here'!E$2:E$2500)&lt;=17), ROW('Paste Here'!H$2:H$2500)-ROW('Paste Here'!E$2)+1),ROW(354:354))), "")</f>
        <v/>
      </c>
      <c r="D356" s="37" t="str" cm="1">
        <f t="array" ref="D356">IFERROR(INDEX('Paste Here'!A$2:A$2500,SMALL(IF((VALUE('Paste Here'!E$2:E$2500)&gt;=18), ROW('Paste Here'!H$2:H$2500)-ROW('Paste Here'!E$2)+1),ROW(354:354))), "")</f>
        <v/>
      </c>
      <c r="E356" s="35" t="str" cm="1">
        <f t="array" ref="E356">IFERROR(INDEX('Paste Here'!A$2:A$2500,SMALL(IF((VALUE('Paste Here'!G$2:G$2500)&gt;=5)*(VALUE('Paste Here'!G$2:G$2500)&lt;=9), ROW('Paste Here'!G$2:G$2500)-ROW('Paste Here'!G$2)+1),ROW(354:354))), "")</f>
        <v/>
      </c>
      <c r="F356" s="36" t="str" cm="1">
        <f t="array" ref="F356">IFERROR(INDEX('Paste Here'!A$2:A$2500,SMALL(IF((VALUE('Paste Here'!G$2:G$2500)&gt;=10)*(VALUE('Paste Here'!G$2:G$2500)&lt;=17), ROW('Paste Here'!H$2:H$2500)-ROW('Paste Here'!G$2)+1),ROW(354:354))), "")</f>
        <v/>
      </c>
      <c r="G356" s="99" t="str" cm="1">
        <f t="array" ref="G356">IFERROR(INDEX('Paste Here'!A$2:A$2500,SMALL(IF((VALUE('Paste Here'!G$2:G$2500)&gt;=18), ROW('Paste Here'!H$2:H$2500)-ROW('Paste Here'!G$2)+1),ROW(354:354))), "")</f>
        <v/>
      </c>
      <c r="H356" s="2"/>
      <c r="K356" s="10"/>
      <c r="Q356" s="10"/>
    </row>
    <row r="357" spans="1:17">
      <c r="A357" s="2"/>
      <c r="B357" s="35" t="str" cm="1">
        <f t="array" ref="B357">IFERROR(INDEX('Paste Here'!A$2:A$2500,SMALL(IF((VALUE('Paste Here'!E$2:E$2500)&gt;=5)*(VALUE('Paste Here'!E$2:E$2500)&lt;=9), ROW('Paste Here'!E$2:E$2500)-ROW('Paste Here'!E$2)+1),ROW(355:355))), "")</f>
        <v/>
      </c>
      <c r="C357" s="36" t="str" cm="1">
        <f t="array" ref="C357">IFERROR(INDEX('Paste Here'!A$2:A$2500,SMALL(IF((VALUE('Paste Here'!E$2:E$2500)&gt;=10)*(VALUE('Paste Here'!E$2:E$2500)&lt;=17), ROW('Paste Here'!H$2:H$2500)-ROW('Paste Here'!E$2)+1),ROW(355:355))), "")</f>
        <v/>
      </c>
      <c r="D357" s="37" t="str" cm="1">
        <f t="array" ref="D357">IFERROR(INDEX('Paste Here'!A$2:A$2500,SMALL(IF((VALUE('Paste Here'!E$2:E$2500)&gt;=18), ROW('Paste Here'!H$2:H$2500)-ROW('Paste Here'!E$2)+1),ROW(355:355))), "")</f>
        <v/>
      </c>
      <c r="E357" s="35" t="str" cm="1">
        <f t="array" ref="E357">IFERROR(INDEX('Paste Here'!A$2:A$2500,SMALL(IF((VALUE('Paste Here'!G$2:G$2500)&gt;=5)*(VALUE('Paste Here'!G$2:G$2500)&lt;=9), ROW('Paste Here'!G$2:G$2500)-ROW('Paste Here'!G$2)+1),ROW(355:355))), "")</f>
        <v/>
      </c>
      <c r="F357" s="36" t="str" cm="1">
        <f t="array" ref="F357">IFERROR(INDEX('Paste Here'!A$2:A$2500,SMALL(IF((VALUE('Paste Here'!G$2:G$2500)&gt;=10)*(VALUE('Paste Here'!G$2:G$2500)&lt;=17), ROW('Paste Here'!H$2:H$2500)-ROW('Paste Here'!G$2)+1),ROW(355:355))), "")</f>
        <v/>
      </c>
      <c r="G357" s="99" t="str" cm="1">
        <f t="array" ref="G357">IFERROR(INDEX('Paste Here'!A$2:A$2500,SMALL(IF((VALUE('Paste Here'!G$2:G$2500)&gt;=18), ROW('Paste Here'!H$2:H$2500)-ROW('Paste Here'!G$2)+1),ROW(355:355))), "")</f>
        <v/>
      </c>
      <c r="H357" s="2"/>
      <c r="K357" s="10"/>
      <c r="Q357" s="10"/>
    </row>
    <row r="358" spans="1:17">
      <c r="A358" s="2"/>
      <c r="B358" s="35" t="str" cm="1">
        <f t="array" ref="B358">IFERROR(INDEX('Paste Here'!A$2:A$2500,SMALL(IF((VALUE('Paste Here'!E$2:E$2500)&gt;=5)*(VALUE('Paste Here'!E$2:E$2500)&lt;=9), ROW('Paste Here'!E$2:E$2500)-ROW('Paste Here'!E$2)+1),ROW(356:356))), "")</f>
        <v/>
      </c>
      <c r="C358" s="36" t="str" cm="1">
        <f t="array" ref="C358">IFERROR(INDEX('Paste Here'!A$2:A$2500,SMALL(IF((VALUE('Paste Here'!E$2:E$2500)&gt;=10)*(VALUE('Paste Here'!E$2:E$2500)&lt;=17), ROW('Paste Here'!H$2:H$2500)-ROW('Paste Here'!E$2)+1),ROW(356:356))), "")</f>
        <v/>
      </c>
      <c r="D358" s="37" t="str" cm="1">
        <f t="array" ref="D358">IFERROR(INDEX('Paste Here'!A$2:A$2500,SMALL(IF((VALUE('Paste Here'!E$2:E$2500)&gt;=18), ROW('Paste Here'!H$2:H$2500)-ROW('Paste Here'!E$2)+1),ROW(356:356))), "")</f>
        <v/>
      </c>
      <c r="E358" s="35" t="str" cm="1">
        <f t="array" ref="E358">IFERROR(INDEX('Paste Here'!A$2:A$2500,SMALL(IF((VALUE('Paste Here'!G$2:G$2500)&gt;=5)*(VALUE('Paste Here'!G$2:G$2500)&lt;=9), ROW('Paste Here'!G$2:G$2500)-ROW('Paste Here'!G$2)+1),ROW(356:356))), "")</f>
        <v/>
      </c>
      <c r="F358" s="36" t="str" cm="1">
        <f t="array" ref="F358">IFERROR(INDEX('Paste Here'!A$2:A$2500,SMALL(IF((VALUE('Paste Here'!G$2:G$2500)&gt;=10)*(VALUE('Paste Here'!G$2:G$2500)&lt;=17), ROW('Paste Here'!H$2:H$2500)-ROW('Paste Here'!G$2)+1),ROW(356:356))), "")</f>
        <v/>
      </c>
      <c r="G358" s="99" t="str" cm="1">
        <f t="array" ref="G358">IFERROR(INDEX('Paste Here'!A$2:A$2500,SMALL(IF((VALUE('Paste Here'!G$2:G$2500)&gt;=18), ROW('Paste Here'!H$2:H$2500)-ROW('Paste Here'!G$2)+1),ROW(356:356))), "")</f>
        <v/>
      </c>
      <c r="H358" s="2"/>
      <c r="K358" s="10"/>
      <c r="Q358" s="10"/>
    </row>
    <row r="359" spans="1:17">
      <c r="A359" s="2"/>
      <c r="B359" s="35" t="str" cm="1">
        <f t="array" ref="B359">IFERROR(INDEX('Paste Here'!A$2:A$2500,SMALL(IF((VALUE('Paste Here'!E$2:E$2500)&gt;=5)*(VALUE('Paste Here'!E$2:E$2500)&lt;=9), ROW('Paste Here'!E$2:E$2500)-ROW('Paste Here'!E$2)+1),ROW(357:357))), "")</f>
        <v/>
      </c>
      <c r="C359" s="36" t="str" cm="1">
        <f t="array" ref="C359">IFERROR(INDEX('Paste Here'!A$2:A$2500,SMALL(IF((VALUE('Paste Here'!E$2:E$2500)&gt;=10)*(VALUE('Paste Here'!E$2:E$2500)&lt;=17), ROW('Paste Here'!H$2:H$2500)-ROW('Paste Here'!E$2)+1),ROW(357:357))), "")</f>
        <v/>
      </c>
      <c r="D359" s="37" t="str" cm="1">
        <f t="array" ref="D359">IFERROR(INDEX('Paste Here'!A$2:A$2500,SMALL(IF((VALUE('Paste Here'!E$2:E$2500)&gt;=18), ROW('Paste Here'!H$2:H$2500)-ROW('Paste Here'!E$2)+1),ROW(357:357))), "")</f>
        <v/>
      </c>
      <c r="E359" s="35" t="str" cm="1">
        <f t="array" ref="E359">IFERROR(INDEX('Paste Here'!A$2:A$2500,SMALL(IF((VALUE('Paste Here'!G$2:G$2500)&gt;=5)*(VALUE('Paste Here'!G$2:G$2500)&lt;=9), ROW('Paste Here'!G$2:G$2500)-ROW('Paste Here'!G$2)+1),ROW(357:357))), "")</f>
        <v/>
      </c>
      <c r="F359" s="36" t="str" cm="1">
        <f t="array" ref="F359">IFERROR(INDEX('Paste Here'!A$2:A$2500,SMALL(IF((VALUE('Paste Here'!G$2:G$2500)&gt;=10)*(VALUE('Paste Here'!G$2:G$2500)&lt;=17), ROW('Paste Here'!H$2:H$2500)-ROW('Paste Here'!G$2)+1),ROW(357:357))), "")</f>
        <v/>
      </c>
      <c r="G359" s="99" t="str" cm="1">
        <f t="array" ref="G359">IFERROR(INDEX('Paste Here'!A$2:A$2500,SMALL(IF((VALUE('Paste Here'!G$2:G$2500)&gt;=18), ROW('Paste Here'!H$2:H$2500)-ROW('Paste Here'!G$2)+1),ROW(357:357))), "")</f>
        <v/>
      </c>
      <c r="H359" s="2"/>
      <c r="K359" s="10"/>
      <c r="Q359" s="10"/>
    </row>
    <row r="360" spans="1:17">
      <c r="A360" s="2"/>
      <c r="B360" s="35" t="str" cm="1">
        <f t="array" ref="B360">IFERROR(INDEX('Paste Here'!A$2:A$2500,SMALL(IF((VALUE('Paste Here'!E$2:E$2500)&gt;=5)*(VALUE('Paste Here'!E$2:E$2500)&lt;=9), ROW('Paste Here'!E$2:E$2500)-ROW('Paste Here'!E$2)+1),ROW(358:358))), "")</f>
        <v/>
      </c>
      <c r="C360" s="36" t="str" cm="1">
        <f t="array" ref="C360">IFERROR(INDEX('Paste Here'!A$2:A$2500,SMALL(IF((VALUE('Paste Here'!E$2:E$2500)&gt;=10)*(VALUE('Paste Here'!E$2:E$2500)&lt;=17), ROW('Paste Here'!H$2:H$2500)-ROW('Paste Here'!E$2)+1),ROW(358:358))), "")</f>
        <v/>
      </c>
      <c r="D360" s="37" t="str" cm="1">
        <f t="array" ref="D360">IFERROR(INDEX('Paste Here'!A$2:A$2500,SMALL(IF((VALUE('Paste Here'!E$2:E$2500)&gt;=18), ROW('Paste Here'!H$2:H$2500)-ROW('Paste Here'!E$2)+1),ROW(358:358))), "")</f>
        <v/>
      </c>
      <c r="E360" s="35" t="str" cm="1">
        <f t="array" ref="E360">IFERROR(INDEX('Paste Here'!A$2:A$2500,SMALL(IF((VALUE('Paste Here'!G$2:G$2500)&gt;=5)*(VALUE('Paste Here'!G$2:G$2500)&lt;=9), ROW('Paste Here'!G$2:G$2500)-ROW('Paste Here'!G$2)+1),ROW(358:358))), "")</f>
        <v/>
      </c>
      <c r="F360" s="36" t="str" cm="1">
        <f t="array" ref="F360">IFERROR(INDEX('Paste Here'!A$2:A$2500,SMALL(IF((VALUE('Paste Here'!G$2:G$2500)&gt;=10)*(VALUE('Paste Here'!G$2:G$2500)&lt;=17), ROW('Paste Here'!H$2:H$2500)-ROW('Paste Here'!G$2)+1),ROW(358:358))), "")</f>
        <v/>
      </c>
      <c r="G360" s="99" t="str" cm="1">
        <f t="array" ref="G360">IFERROR(INDEX('Paste Here'!A$2:A$2500,SMALL(IF((VALUE('Paste Here'!G$2:G$2500)&gt;=18), ROW('Paste Here'!H$2:H$2500)-ROW('Paste Here'!G$2)+1),ROW(358:358))), "")</f>
        <v/>
      </c>
      <c r="H360" s="2"/>
      <c r="K360" s="10"/>
      <c r="Q360" s="10"/>
    </row>
    <row r="361" spans="1:17">
      <c r="A361" s="2"/>
      <c r="B361" s="35" t="str" cm="1">
        <f t="array" ref="B361">IFERROR(INDEX('Paste Here'!A$2:A$2500,SMALL(IF((VALUE('Paste Here'!E$2:E$2500)&gt;=5)*(VALUE('Paste Here'!E$2:E$2500)&lt;=9), ROW('Paste Here'!E$2:E$2500)-ROW('Paste Here'!E$2)+1),ROW(359:359))), "")</f>
        <v/>
      </c>
      <c r="C361" s="36" t="str" cm="1">
        <f t="array" ref="C361">IFERROR(INDEX('Paste Here'!A$2:A$2500,SMALL(IF((VALUE('Paste Here'!E$2:E$2500)&gt;=10)*(VALUE('Paste Here'!E$2:E$2500)&lt;=17), ROW('Paste Here'!H$2:H$2500)-ROW('Paste Here'!E$2)+1),ROW(359:359))), "")</f>
        <v/>
      </c>
      <c r="D361" s="37" t="str" cm="1">
        <f t="array" ref="D361">IFERROR(INDEX('Paste Here'!A$2:A$2500,SMALL(IF((VALUE('Paste Here'!E$2:E$2500)&gt;=18), ROW('Paste Here'!H$2:H$2500)-ROW('Paste Here'!E$2)+1),ROW(359:359))), "")</f>
        <v/>
      </c>
      <c r="E361" s="35" t="str" cm="1">
        <f t="array" ref="E361">IFERROR(INDEX('Paste Here'!A$2:A$2500,SMALL(IF((VALUE('Paste Here'!G$2:G$2500)&gt;=5)*(VALUE('Paste Here'!G$2:G$2500)&lt;=9), ROW('Paste Here'!G$2:G$2500)-ROW('Paste Here'!G$2)+1),ROW(359:359))), "")</f>
        <v/>
      </c>
      <c r="F361" s="36" t="str" cm="1">
        <f t="array" ref="F361">IFERROR(INDEX('Paste Here'!A$2:A$2500,SMALL(IF((VALUE('Paste Here'!G$2:G$2500)&gt;=10)*(VALUE('Paste Here'!G$2:G$2500)&lt;=17), ROW('Paste Here'!H$2:H$2500)-ROW('Paste Here'!G$2)+1),ROW(359:359))), "")</f>
        <v/>
      </c>
      <c r="G361" s="99" t="str" cm="1">
        <f t="array" ref="G361">IFERROR(INDEX('Paste Here'!A$2:A$2500,SMALL(IF((VALUE('Paste Here'!G$2:G$2500)&gt;=18), ROW('Paste Here'!H$2:H$2500)-ROW('Paste Here'!G$2)+1),ROW(359:359))), "")</f>
        <v/>
      </c>
      <c r="H361" s="2"/>
      <c r="K361" s="10"/>
      <c r="Q361" s="10"/>
    </row>
    <row r="362" spans="1:17">
      <c r="A362" s="2"/>
      <c r="B362" s="35" t="str" cm="1">
        <f t="array" ref="B362">IFERROR(INDEX('Paste Here'!A$2:A$2500,SMALL(IF((VALUE('Paste Here'!E$2:E$2500)&gt;=5)*(VALUE('Paste Here'!E$2:E$2500)&lt;=9), ROW('Paste Here'!E$2:E$2500)-ROW('Paste Here'!E$2)+1),ROW(360:360))), "")</f>
        <v/>
      </c>
      <c r="C362" s="36" t="str" cm="1">
        <f t="array" ref="C362">IFERROR(INDEX('Paste Here'!A$2:A$2500,SMALL(IF((VALUE('Paste Here'!E$2:E$2500)&gt;=10)*(VALUE('Paste Here'!E$2:E$2500)&lt;=17), ROW('Paste Here'!H$2:H$2500)-ROW('Paste Here'!E$2)+1),ROW(360:360))), "")</f>
        <v/>
      </c>
      <c r="D362" s="37" t="str" cm="1">
        <f t="array" ref="D362">IFERROR(INDEX('Paste Here'!A$2:A$2500,SMALL(IF((VALUE('Paste Here'!E$2:E$2500)&gt;=18), ROW('Paste Here'!H$2:H$2500)-ROW('Paste Here'!E$2)+1),ROW(360:360))), "")</f>
        <v/>
      </c>
      <c r="E362" s="35" t="str" cm="1">
        <f t="array" ref="E362">IFERROR(INDEX('Paste Here'!A$2:A$2500,SMALL(IF((VALUE('Paste Here'!G$2:G$2500)&gt;=5)*(VALUE('Paste Here'!G$2:G$2500)&lt;=9), ROW('Paste Here'!G$2:G$2500)-ROW('Paste Here'!G$2)+1),ROW(360:360))), "")</f>
        <v/>
      </c>
      <c r="F362" s="36" t="str" cm="1">
        <f t="array" ref="F362">IFERROR(INDEX('Paste Here'!A$2:A$2500,SMALL(IF((VALUE('Paste Here'!G$2:G$2500)&gt;=10)*(VALUE('Paste Here'!G$2:G$2500)&lt;=17), ROW('Paste Here'!H$2:H$2500)-ROW('Paste Here'!G$2)+1),ROW(360:360))), "")</f>
        <v/>
      </c>
      <c r="G362" s="99" t="str" cm="1">
        <f t="array" ref="G362">IFERROR(INDEX('Paste Here'!A$2:A$2500,SMALL(IF((VALUE('Paste Here'!G$2:G$2500)&gt;=18), ROW('Paste Here'!H$2:H$2500)-ROW('Paste Here'!G$2)+1),ROW(360:360))), "")</f>
        <v/>
      </c>
      <c r="H362" s="2"/>
      <c r="K362" s="10"/>
      <c r="Q362" s="10"/>
    </row>
    <row r="363" spans="1:17">
      <c r="A363" s="2"/>
      <c r="B363" s="35" t="str" cm="1">
        <f t="array" ref="B363">IFERROR(INDEX('Paste Here'!A$2:A$2500,SMALL(IF((VALUE('Paste Here'!E$2:E$2500)&gt;=5)*(VALUE('Paste Here'!E$2:E$2500)&lt;=9), ROW('Paste Here'!E$2:E$2500)-ROW('Paste Here'!E$2)+1),ROW(361:361))), "")</f>
        <v/>
      </c>
      <c r="C363" s="36" t="str" cm="1">
        <f t="array" ref="C363">IFERROR(INDEX('Paste Here'!A$2:A$2500,SMALL(IF((VALUE('Paste Here'!E$2:E$2500)&gt;=10)*(VALUE('Paste Here'!E$2:E$2500)&lt;=17), ROW('Paste Here'!H$2:H$2500)-ROW('Paste Here'!E$2)+1),ROW(361:361))), "")</f>
        <v/>
      </c>
      <c r="D363" s="37" t="str" cm="1">
        <f t="array" ref="D363">IFERROR(INDEX('Paste Here'!A$2:A$2500,SMALL(IF((VALUE('Paste Here'!E$2:E$2500)&gt;=18), ROW('Paste Here'!H$2:H$2500)-ROW('Paste Here'!E$2)+1),ROW(361:361))), "")</f>
        <v/>
      </c>
      <c r="E363" s="35" t="str" cm="1">
        <f t="array" ref="E363">IFERROR(INDEX('Paste Here'!A$2:A$2500,SMALL(IF((VALUE('Paste Here'!G$2:G$2500)&gt;=5)*(VALUE('Paste Here'!G$2:G$2500)&lt;=9), ROW('Paste Here'!G$2:G$2500)-ROW('Paste Here'!G$2)+1),ROW(361:361))), "")</f>
        <v/>
      </c>
      <c r="F363" s="36" t="str" cm="1">
        <f t="array" ref="F363">IFERROR(INDEX('Paste Here'!A$2:A$2500,SMALL(IF((VALUE('Paste Here'!G$2:G$2500)&gt;=10)*(VALUE('Paste Here'!G$2:G$2500)&lt;=17), ROW('Paste Here'!H$2:H$2500)-ROW('Paste Here'!G$2)+1),ROW(361:361))), "")</f>
        <v/>
      </c>
      <c r="G363" s="99" t="str" cm="1">
        <f t="array" ref="G363">IFERROR(INDEX('Paste Here'!A$2:A$2500,SMALL(IF((VALUE('Paste Here'!G$2:G$2500)&gt;=18), ROW('Paste Here'!H$2:H$2500)-ROW('Paste Here'!G$2)+1),ROW(361:361))), "")</f>
        <v/>
      </c>
      <c r="H363" s="2"/>
      <c r="K363" s="10"/>
      <c r="Q363" s="10"/>
    </row>
    <row r="364" spans="1:17">
      <c r="A364" s="2"/>
      <c r="B364" s="35" t="str" cm="1">
        <f t="array" ref="B364">IFERROR(INDEX('Paste Here'!A$2:A$2500,SMALL(IF((VALUE('Paste Here'!E$2:E$2500)&gt;=5)*(VALUE('Paste Here'!E$2:E$2500)&lt;=9), ROW('Paste Here'!E$2:E$2500)-ROW('Paste Here'!E$2)+1),ROW(362:362))), "")</f>
        <v/>
      </c>
      <c r="C364" s="36" t="str" cm="1">
        <f t="array" ref="C364">IFERROR(INDEX('Paste Here'!A$2:A$2500,SMALL(IF((VALUE('Paste Here'!E$2:E$2500)&gt;=10)*(VALUE('Paste Here'!E$2:E$2500)&lt;=17), ROW('Paste Here'!H$2:H$2500)-ROW('Paste Here'!E$2)+1),ROW(362:362))), "")</f>
        <v/>
      </c>
      <c r="D364" s="37" t="str" cm="1">
        <f t="array" ref="D364">IFERROR(INDEX('Paste Here'!A$2:A$2500,SMALL(IF((VALUE('Paste Here'!E$2:E$2500)&gt;=18), ROW('Paste Here'!H$2:H$2500)-ROW('Paste Here'!E$2)+1),ROW(362:362))), "")</f>
        <v/>
      </c>
      <c r="E364" s="35" t="str" cm="1">
        <f t="array" ref="E364">IFERROR(INDEX('Paste Here'!A$2:A$2500,SMALL(IF((VALUE('Paste Here'!G$2:G$2500)&gt;=5)*(VALUE('Paste Here'!G$2:G$2500)&lt;=9), ROW('Paste Here'!G$2:G$2500)-ROW('Paste Here'!G$2)+1),ROW(362:362))), "")</f>
        <v/>
      </c>
      <c r="F364" s="36" t="str" cm="1">
        <f t="array" ref="F364">IFERROR(INDEX('Paste Here'!A$2:A$2500,SMALL(IF((VALUE('Paste Here'!G$2:G$2500)&gt;=10)*(VALUE('Paste Here'!G$2:G$2500)&lt;=17), ROW('Paste Here'!H$2:H$2500)-ROW('Paste Here'!G$2)+1),ROW(362:362))), "")</f>
        <v/>
      </c>
      <c r="G364" s="99" t="str" cm="1">
        <f t="array" ref="G364">IFERROR(INDEX('Paste Here'!A$2:A$2500,SMALL(IF((VALUE('Paste Here'!G$2:G$2500)&gt;=18), ROW('Paste Here'!H$2:H$2500)-ROW('Paste Here'!G$2)+1),ROW(362:362))), "")</f>
        <v/>
      </c>
      <c r="H364" s="2"/>
      <c r="K364" s="10"/>
      <c r="Q364" s="10"/>
    </row>
    <row r="365" spans="1:17">
      <c r="A365" s="2"/>
      <c r="B365" s="35" t="str" cm="1">
        <f t="array" ref="B365">IFERROR(INDEX('Paste Here'!A$2:A$2500,SMALL(IF((VALUE('Paste Here'!E$2:E$2500)&gt;=5)*(VALUE('Paste Here'!E$2:E$2500)&lt;=9), ROW('Paste Here'!E$2:E$2500)-ROW('Paste Here'!E$2)+1),ROW(363:363))), "")</f>
        <v/>
      </c>
      <c r="C365" s="36" t="str" cm="1">
        <f t="array" ref="C365">IFERROR(INDEX('Paste Here'!A$2:A$2500,SMALL(IF((VALUE('Paste Here'!E$2:E$2500)&gt;=10)*(VALUE('Paste Here'!E$2:E$2500)&lt;=17), ROW('Paste Here'!H$2:H$2500)-ROW('Paste Here'!E$2)+1),ROW(363:363))), "")</f>
        <v/>
      </c>
      <c r="D365" s="37" t="str" cm="1">
        <f t="array" ref="D365">IFERROR(INDEX('Paste Here'!A$2:A$2500,SMALL(IF((VALUE('Paste Here'!E$2:E$2500)&gt;=18), ROW('Paste Here'!H$2:H$2500)-ROW('Paste Here'!E$2)+1),ROW(363:363))), "")</f>
        <v/>
      </c>
      <c r="E365" s="35" t="str" cm="1">
        <f t="array" ref="E365">IFERROR(INDEX('Paste Here'!A$2:A$2500,SMALL(IF((VALUE('Paste Here'!G$2:G$2500)&gt;=5)*(VALUE('Paste Here'!G$2:G$2500)&lt;=9), ROW('Paste Here'!G$2:G$2500)-ROW('Paste Here'!G$2)+1),ROW(363:363))), "")</f>
        <v/>
      </c>
      <c r="F365" s="36" t="str" cm="1">
        <f t="array" ref="F365">IFERROR(INDEX('Paste Here'!A$2:A$2500,SMALL(IF((VALUE('Paste Here'!G$2:G$2500)&gt;=10)*(VALUE('Paste Here'!G$2:G$2500)&lt;=17), ROW('Paste Here'!H$2:H$2500)-ROW('Paste Here'!G$2)+1),ROW(363:363))), "")</f>
        <v/>
      </c>
      <c r="G365" s="99" t="str" cm="1">
        <f t="array" ref="G365">IFERROR(INDEX('Paste Here'!A$2:A$2500,SMALL(IF((VALUE('Paste Here'!G$2:G$2500)&gt;=18), ROW('Paste Here'!H$2:H$2500)-ROW('Paste Here'!G$2)+1),ROW(363:363))), "")</f>
        <v/>
      </c>
      <c r="H365" s="2"/>
      <c r="K365" s="10"/>
      <c r="Q365" s="10"/>
    </row>
    <row r="366" spans="1:17">
      <c r="A366" s="2"/>
      <c r="B366" s="35" t="str" cm="1">
        <f t="array" ref="B366">IFERROR(INDEX('Paste Here'!A$2:A$2500,SMALL(IF((VALUE('Paste Here'!E$2:E$2500)&gt;=5)*(VALUE('Paste Here'!E$2:E$2500)&lt;=9), ROW('Paste Here'!E$2:E$2500)-ROW('Paste Here'!E$2)+1),ROW(364:364))), "")</f>
        <v/>
      </c>
      <c r="C366" s="36" t="str" cm="1">
        <f t="array" ref="C366">IFERROR(INDEX('Paste Here'!A$2:A$2500,SMALL(IF((VALUE('Paste Here'!E$2:E$2500)&gt;=10)*(VALUE('Paste Here'!E$2:E$2500)&lt;=17), ROW('Paste Here'!H$2:H$2500)-ROW('Paste Here'!E$2)+1),ROW(364:364))), "")</f>
        <v/>
      </c>
      <c r="D366" s="37" t="str" cm="1">
        <f t="array" ref="D366">IFERROR(INDEX('Paste Here'!A$2:A$2500,SMALL(IF((VALUE('Paste Here'!E$2:E$2500)&gt;=18), ROW('Paste Here'!H$2:H$2500)-ROW('Paste Here'!E$2)+1),ROW(364:364))), "")</f>
        <v/>
      </c>
      <c r="E366" s="35" t="str" cm="1">
        <f t="array" ref="E366">IFERROR(INDEX('Paste Here'!A$2:A$2500,SMALL(IF((VALUE('Paste Here'!G$2:G$2500)&gt;=5)*(VALUE('Paste Here'!G$2:G$2500)&lt;=9), ROW('Paste Here'!G$2:G$2500)-ROW('Paste Here'!G$2)+1),ROW(364:364))), "")</f>
        <v/>
      </c>
      <c r="F366" s="36" t="str" cm="1">
        <f t="array" ref="F366">IFERROR(INDEX('Paste Here'!A$2:A$2500,SMALL(IF((VALUE('Paste Here'!G$2:G$2500)&gt;=10)*(VALUE('Paste Here'!G$2:G$2500)&lt;=17), ROW('Paste Here'!H$2:H$2500)-ROW('Paste Here'!G$2)+1),ROW(364:364))), "")</f>
        <v/>
      </c>
      <c r="G366" s="99" t="str" cm="1">
        <f t="array" ref="G366">IFERROR(INDEX('Paste Here'!A$2:A$2500,SMALL(IF((VALUE('Paste Here'!G$2:G$2500)&gt;=18), ROW('Paste Here'!H$2:H$2500)-ROW('Paste Here'!G$2)+1),ROW(364:364))), "")</f>
        <v/>
      </c>
      <c r="H366" s="2"/>
      <c r="K366" s="10"/>
      <c r="Q366" s="10"/>
    </row>
    <row r="367" spans="1:17">
      <c r="A367" s="2"/>
      <c r="B367" s="35" t="str" cm="1">
        <f t="array" ref="B367">IFERROR(INDEX('Paste Here'!A$2:A$2500,SMALL(IF((VALUE('Paste Here'!E$2:E$2500)&gt;=5)*(VALUE('Paste Here'!E$2:E$2500)&lt;=9), ROW('Paste Here'!E$2:E$2500)-ROW('Paste Here'!E$2)+1),ROW(365:365))), "")</f>
        <v/>
      </c>
      <c r="C367" s="36" t="str" cm="1">
        <f t="array" ref="C367">IFERROR(INDEX('Paste Here'!A$2:A$2500,SMALL(IF((VALUE('Paste Here'!E$2:E$2500)&gt;=10)*(VALUE('Paste Here'!E$2:E$2500)&lt;=17), ROW('Paste Here'!H$2:H$2500)-ROW('Paste Here'!E$2)+1),ROW(365:365))), "")</f>
        <v/>
      </c>
      <c r="D367" s="37" t="str" cm="1">
        <f t="array" ref="D367">IFERROR(INDEX('Paste Here'!A$2:A$2500,SMALL(IF((VALUE('Paste Here'!E$2:E$2500)&gt;=18), ROW('Paste Here'!H$2:H$2500)-ROW('Paste Here'!E$2)+1),ROW(365:365))), "")</f>
        <v/>
      </c>
      <c r="E367" s="35" t="str" cm="1">
        <f t="array" ref="E367">IFERROR(INDEX('Paste Here'!A$2:A$2500,SMALL(IF((VALUE('Paste Here'!G$2:G$2500)&gt;=5)*(VALUE('Paste Here'!G$2:G$2500)&lt;=9), ROW('Paste Here'!G$2:G$2500)-ROW('Paste Here'!G$2)+1),ROW(365:365))), "")</f>
        <v/>
      </c>
      <c r="F367" s="36" t="str" cm="1">
        <f t="array" ref="F367">IFERROR(INDEX('Paste Here'!A$2:A$2500,SMALL(IF((VALUE('Paste Here'!G$2:G$2500)&gt;=10)*(VALUE('Paste Here'!G$2:G$2500)&lt;=17), ROW('Paste Here'!H$2:H$2500)-ROW('Paste Here'!G$2)+1),ROW(365:365))), "")</f>
        <v/>
      </c>
      <c r="G367" s="99" t="str" cm="1">
        <f t="array" ref="G367">IFERROR(INDEX('Paste Here'!A$2:A$2500,SMALL(IF((VALUE('Paste Here'!G$2:G$2500)&gt;=18), ROW('Paste Here'!H$2:H$2500)-ROW('Paste Here'!G$2)+1),ROW(365:365))), "")</f>
        <v/>
      </c>
      <c r="H367" s="2"/>
      <c r="K367" s="10"/>
      <c r="Q367" s="10"/>
    </row>
    <row r="368" spans="1:17">
      <c r="A368" s="2"/>
      <c r="B368" s="35" t="str" cm="1">
        <f t="array" ref="B368">IFERROR(INDEX('Paste Here'!A$2:A$2500,SMALL(IF((VALUE('Paste Here'!E$2:E$2500)&gt;=5)*(VALUE('Paste Here'!E$2:E$2500)&lt;=9), ROW('Paste Here'!E$2:E$2500)-ROW('Paste Here'!E$2)+1),ROW(366:366))), "")</f>
        <v/>
      </c>
      <c r="C368" s="36" t="str" cm="1">
        <f t="array" ref="C368">IFERROR(INDEX('Paste Here'!A$2:A$2500,SMALL(IF((VALUE('Paste Here'!E$2:E$2500)&gt;=10)*(VALUE('Paste Here'!E$2:E$2500)&lt;=17), ROW('Paste Here'!H$2:H$2500)-ROW('Paste Here'!E$2)+1),ROW(366:366))), "")</f>
        <v/>
      </c>
      <c r="D368" s="37" t="str" cm="1">
        <f t="array" ref="D368">IFERROR(INDEX('Paste Here'!A$2:A$2500,SMALL(IF((VALUE('Paste Here'!E$2:E$2500)&gt;=18), ROW('Paste Here'!H$2:H$2500)-ROW('Paste Here'!E$2)+1),ROW(366:366))), "")</f>
        <v/>
      </c>
      <c r="E368" s="35" t="str" cm="1">
        <f t="array" ref="E368">IFERROR(INDEX('Paste Here'!A$2:A$2500,SMALL(IF((VALUE('Paste Here'!G$2:G$2500)&gt;=5)*(VALUE('Paste Here'!G$2:G$2500)&lt;=9), ROW('Paste Here'!G$2:G$2500)-ROW('Paste Here'!G$2)+1),ROW(366:366))), "")</f>
        <v/>
      </c>
      <c r="F368" s="36" t="str" cm="1">
        <f t="array" ref="F368">IFERROR(INDEX('Paste Here'!A$2:A$2500,SMALL(IF((VALUE('Paste Here'!G$2:G$2500)&gt;=10)*(VALUE('Paste Here'!G$2:G$2500)&lt;=17), ROW('Paste Here'!H$2:H$2500)-ROW('Paste Here'!G$2)+1),ROW(366:366))), "")</f>
        <v/>
      </c>
      <c r="G368" s="99" t="str" cm="1">
        <f t="array" ref="G368">IFERROR(INDEX('Paste Here'!A$2:A$2500,SMALL(IF((VALUE('Paste Here'!G$2:G$2500)&gt;=18), ROW('Paste Here'!H$2:H$2500)-ROW('Paste Here'!G$2)+1),ROW(366:366))), "")</f>
        <v/>
      </c>
      <c r="H368" s="2"/>
      <c r="K368" s="10"/>
      <c r="Q368" s="10"/>
    </row>
    <row r="369" spans="1:17">
      <c r="A369" s="2"/>
      <c r="B369" s="35" t="str" cm="1">
        <f t="array" ref="B369">IFERROR(INDEX('Paste Here'!A$2:A$2500,SMALL(IF((VALUE('Paste Here'!E$2:E$2500)&gt;=5)*(VALUE('Paste Here'!E$2:E$2500)&lt;=9), ROW('Paste Here'!E$2:E$2500)-ROW('Paste Here'!E$2)+1),ROW(367:367))), "")</f>
        <v/>
      </c>
      <c r="C369" s="36" t="str" cm="1">
        <f t="array" ref="C369">IFERROR(INDEX('Paste Here'!A$2:A$2500,SMALL(IF((VALUE('Paste Here'!E$2:E$2500)&gt;=10)*(VALUE('Paste Here'!E$2:E$2500)&lt;=17), ROW('Paste Here'!H$2:H$2500)-ROW('Paste Here'!E$2)+1),ROW(367:367))), "")</f>
        <v/>
      </c>
      <c r="D369" s="37" t="str" cm="1">
        <f t="array" ref="D369">IFERROR(INDEX('Paste Here'!A$2:A$2500,SMALL(IF((VALUE('Paste Here'!E$2:E$2500)&gt;=18), ROW('Paste Here'!H$2:H$2500)-ROW('Paste Here'!E$2)+1),ROW(367:367))), "")</f>
        <v/>
      </c>
      <c r="E369" s="35" t="str" cm="1">
        <f t="array" ref="E369">IFERROR(INDEX('Paste Here'!A$2:A$2500,SMALL(IF((VALUE('Paste Here'!G$2:G$2500)&gt;=5)*(VALUE('Paste Here'!G$2:G$2500)&lt;=9), ROW('Paste Here'!G$2:G$2500)-ROW('Paste Here'!G$2)+1),ROW(367:367))), "")</f>
        <v/>
      </c>
      <c r="F369" s="36" t="str" cm="1">
        <f t="array" ref="F369">IFERROR(INDEX('Paste Here'!A$2:A$2500,SMALL(IF((VALUE('Paste Here'!G$2:G$2500)&gt;=10)*(VALUE('Paste Here'!G$2:G$2500)&lt;=17), ROW('Paste Here'!H$2:H$2500)-ROW('Paste Here'!G$2)+1),ROW(367:367))), "")</f>
        <v/>
      </c>
      <c r="G369" s="99" t="str" cm="1">
        <f t="array" ref="G369">IFERROR(INDEX('Paste Here'!A$2:A$2500,SMALL(IF((VALUE('Paste Here'!G$2:G$2500)&gt;=18), ROW('Paste Here'!H$2:H$2500)-ROW('Paste Here'!G$2)+1),ROW(367:367))), "")</f>
        <v/>
      </c>
      <c r="H369" s="2"/>
      <c r="K369" s="10"/>
      <c r="Q369" s="10"/>
    </row>
    <row r="370" spans="1:17">
      <c r="A370" s="2"/>
      <c r="B370" s="35" t="str" cm="1">
        <f t="array" ref="B370">IFERROR(INDEX('Paste Here'!A$2:A$2500,SMALL(IF((VALUE('Paste Here'!E$2:E$2500)&gt;=5)*(VALUE('Paste Here'!E$2:E$2500)&lt;=9), ROW('Paste Here'!E$2:E$2500)-ROW('Paste Here'!E$2)+1),ROW(368:368))), "")</f>
        <v/>
      </c>
      <c r="C370" s="36" t="str" cm="1">
        <f t="array" ref="C370">IFERROR(INDEX('Paste Here'!A$2:A$2500,SMALL(IF((VALUE('Paste Here'!E$2:E$2500)&gt;=10)*(VALUE('Paste Here'!E$2:E$2500)&lt;=17), ROW('Paste Here'!H$2:H$2500)-ROW('Paste Here'!E$2)+1),ROW(368:368))), "")</f>
        <v/>
      </c>
      <c r="D370" s="37" t="str" cm="1">
        <f t="array" ref="D370">IFERROR(INDEX('Paste Here'!A$2:A$2500,SMALL(IF((VALUE('Paste Here'!E$2:E$2500)&gt;=18), ROW('Paste Here'!H$2:H$2500)-ROW('Paste Here'!E$2)+1),ROW(368:368))), "")</f>
        <v/>
      </c>
      <c r="E370" s="35" t="str" cm="1">
        <f t="array" ref="E370">IFERROR(INDEX('Paste Here'!A$2:A$2500,SMALL(IF((VALUE('Paste Here'!G$2:G$2500)&gt;=5)*(VALUE('Paste Here'!G$2:G$2500)&lt;=9), ROW('Paste Here'!G$2:G$2500)-ROW('Paste Here'!G$2)+1),ROW(368:368))), "")</f>
        <v/>
      </c>
      <c r="F370" s="36" t="str" cm="1">
        <f t="array" ref="F370">IFERROR(INDEX('Paste Here'!A$2:A$2500,SMALL(IF((VALUE('Paste Here'!G$2:G$2500)&gt;=10)*(VALUE('Paste Here'!G$2:G$2500)&lt;=17), ROW('Paste Here'!H$2:H$2500)-ROW('Paste Here'!G$2)+1),ROW(368:368))), "")</f>
        <v/>
      </c>
      <c r="G370" s="99" t="str" cm="1">
        <f t="array" ref="G370">IFERROR(INDEX('Paste Here'!A$2:A$2500,SMALL(IF((VALUE('Paste Here'!G$2:G$2500)&gt;=18), ROW('Paste Here'!H$2:H$2500)-ROW('Paste Here'!G$2)+1),ROW(368:368))), "")</f>
        <v/>
      </c>
      <c r="H370" s="2"/>
      <c r="K370" s="10"/>
      <c r="Q370" s="10"/>
    </row>
    <row r="371" spans="1:17">
      <c r="A371" s="2"/>
      <c r="B371" s="35" t="str" cm="1">
        <f t="array" ref="B371">IFERROR(INDEX('Paste Here'!A$2:A$2500,SMALL(IF((VALUE('Paste Here'!E$2:E$2500)&gt;=5)*(VALUE('Paste Here'!E$2:E$2500)&lt;=9), ROW('Paste Here'!E$2:E$2500)-ROW('Paste Here'!E$2)+1),ROW(369:369))), "")</f>
        <v/>
      </c>
      <c r="C371" s="36" t="str" cm="1">
        <f t="array" ref="C371">IFERROR(INDEX('Paste Here'!A$2:A$2500,SMALL(IF((VALUE('Paste Here'!E$2:E$2500)&gt;=10)*(VALUE('Paste Here'!E$2:E$2500)&lt;=17), ROW('Paste Here'!H$2:H$2500)-ROW('Paste Here'!E$2)+1),ROW(369:369))), "")</f>
        <v/>
      </c>
      <c r="D371" s="37" t="str" cm="1">
        <f t="array" ref="D371">IFERROR(INDEX('Paste Here'!A$2:A$2500,SMALL(IF((VALUE('Paste Here'!E$2:E$2500)&gt;=18), ROW('Paste Here'!H$2:H$2500)-ROW('Paste Here'!E$2)+1),ROW(369:369))), "")</f>
        <v/>
      </c>
      <c r="E371" s="35" t="str" cm="1">
        <f t="array" ref="E371">IFERROR(INDEX('Paste Here'!A$2:A$2500,SMALL(IF((VALUE('Paste Here'!G$2:G$2500)&gt;=5)*(VALUE('Paste Here'!G$2:G$2500)&lt;=9), ROW('Paste Here'!G$2:G$2500)-ROW('Paste Here'!G$2)+1),ROW(369:369))), "")</f>
        <v/>
      </c>
      <c r="F371" s="36" t="str" cm="1">
        <f t="array" ref="F371">IFERROR(INDEX('Paste Here'!A$2:A$2500,SMALL(IF((VALUE('Paste Here'!G$2:G$2500)&gt;=10)*(VALUE('Paste Here'!G$2:G$2500)&lt;=17), ROW('Paste Here'!H$2:H$2500)-ROW('Paste Here'!G$2)+1),ROW(369:369))), "")</f>
        <v/>
      </c>
      <c r="G371" s="99" t="str" cm="1">
        <f t="array" ref="G371">IFERROR(INDEX('Paste Here'!A$2:A$2500,SMALL(IF((VALUE('Paste Here'!G$2:G$2500)&gt;=18), ROW('Paste Here'!H$2:H$2500)-ROW('Paste Here'!G$2)+1),ROW(369:369))), "")</f>
        <v/>
      </c>
      <c r="H371" s="2"/>
      <c r="K371" s="10"/>
      <c r="Q371" s="10"/>
    </row>
    <row r="372" spans="1:17">
      <c r="A372" s="2"/>
      <c r="B372" s="35" t="str" cm="1">
        <f t="array" ref="B372">IFERROR(INDEX('Paste Here'!A$2:A$2500,SMALL(IF((VALUE('Paste Here'!E$2:E$2500)&gt;=5)*(VALUE('Paste Here'!E$2:E$2500)&lt;=9), ROW('Paste Here'!E$2:E$2500)-ROW('Paste Here'!E$2)+1),ROW(370:370))), "")</f>
        <v/>
      </c>
      <c r="C372" s="36" t="str" cm="1">
        <f t="array" ref="C372">IFERROR(INDEX('Paste Here'!A$2:A$2500,SMALL(IF((VALUE('Paste Here'!E$2:E$2500)&gt;=10)*(VALUE('Paste Here'!E$2:E$2500)&lt;=17), ROW('Paste Here'!H$2:H$2500)-ROW('Paste Here'!E$2)+1),ROW(370:370))), "")</f>
        <v/>
      </c>
      <c r="D372" s="37" t="str" cm="1">
        <f t="array" ref="D372">IFERROR(INDEX('Paste Here'!A$2:A$2500,SMALL(IF((VALUE('Paste Here'!E$2:E$2500)&gt;=18), ROW('Paste Here'!H$2:H$2500)-ROW('Paste Here'!E$2)+1),ROW(370:370))), "")</f>
        <v/>
      </c>
      <c r="E372" s="35" t="str" cm="1">
        <f t="array" ref="E372">IFERROR(INDEX('Paste Here'!A$2:A$2500,SMALL(IF((VALUE('Paste Here'!G$2:G$2500)&gt;=5)*(VALUE('Paste Here'!G$2:G$2500)&lt;=9), ROW('Paste Here'!G$2:G$2500)-ROW('Paste Here'!G$2)+1),ROW(370:370))), "")</f>
        <v/>
      </c>
      <c r="F372" s="36" t="str" cm="1">
        <f t="array" ref="F372">IFERROR(INDEX('Paste Here'!A$2:A$2500,SMALL(IF((VALUE('Paste Here'!G$2:G$2500)&gt;=10)*(VALUE('Paste Here'!G$2:G$2500)&lt;=17), ROW('Paste Here'!H$2:H$2500)-ROW('Paste Here'!G$2)+1),ROW(370:370))), "")</f>
        <v/>
      </c>
      <c r="G372" s="99" t="str" cm="1">
        <f t="array" ref="G372">IFERROR(INDEX('Paste Here'!A$2:A$2500,SMALL(IF((VALUE('Paste Here'!G$2:G$2500)&gt;=18), ROW('Paste Here'!H$2:H$2500)-ROW('Paste Here'!G$2)+1),ROW(370:370))), "")</f>
        <v/>
      </c>
      <c r="H372" s="2"/>
      <c r="K372" s="10"/>
      <c r="Q372" s="10"/>
    </row>
    <row r="373" spans="1:17">
      <c r="A373" s="2"/>
      <c r="B373" s="35" t="str" cm="1">
        <f t="array" ref="B373">IFERROR(INDEX('Paste Here'!A$2:A$2500,SMALL(IF((VALUE('Paste Here'!E$2:E$2500)&gt;=5)*(VALUE('Paste Here'!E$2:E$2500)&lt;=9), ROW('Paste Here'!E$2:E$2500)-ROW('Paste Here'!E$2)+1),ROW(371:371))), "")</f>
        <v/>
      </c>
      <c r="C373" s="36" t="str" cm="1">
        <f t="array" ref="C373">IFERROR(INDEX('Paste Here'!A$2:A$2500,SMALL(IF((VALUE('Paste Here'!E$2:E$2500)&gt;=10)*(VALUE('Paste Here'!E$2:E$2500)&lt;=17), ROW('Paste Here'!H$2:H$2500)-ROW('Paste Here'!E$2)+1),ROW(371:371))), "")</f>
        <v/>
      </c>
      <c r="D373" s="37" t="str" cm="1">
        <f t="array" ref="D373">IFERROR(INDEX('Paste Here'!A$2:A$2500,SMALL(IF((VALUE('Paste Here'!E$2:E$2500)&gt;=18), ROW('Paste Here'!H$2:H$2500)-ROW('Paste Here'!E$2)+1),ROW(371:371))), "")</f>
        <v/>
      </c>
      <c r="E373" s="35" t="str" cm="1">
        <f t="array" ref="E373">IFERROR(INDEX('Paste Here'!A$2:A$2500,SMALL(IF((VALUE('Paste Here'!G$2:G$2500)&gt;=5)*(VALUE('Paste Here'!G$2:G$2500)&lt;=9), ROW('Paste Here'!G$2:G$2500)-ROW('Paste Here'!G$2)+1),ROW(371:371))), "")</f>
        <v/>
      </c>
      <c r="F373" s="36" t="str" cm="1">
        <f t="array" ref="F373">IFERROR(INDEX('Paste Here'!A$2:A$2500,SMALL(IF((VALUE('Paste Here'!G$2:G$2500)&gt;=10)*(VALUE('Paste Here'!G$2:G$2500)&lt;=17), ROW('Paste Here'!H$2:H$2500)-ROW('Paste Here'!G$2)+1),ROW(371:371))), "")</f>
        <v/>
      </c>
      <c r="G373" s="99" t="str" cm="1">
        <f t="array" ref="G373">IFERROR(INDEX('Paste Here'!A$2:A$2500,SMALL(IF((VALUE('Paste Here'!G$2:G$2500)&gt;=18), ROW('Paste Here'!H$2:H$2500)-ROW('Paste Here'!G$2)+1),ROW(371:371))), "")</f>
        <v/>
      </c>
      <c r="H373" s="2"/>
      <c r="K373" s="10"/>
      <c r="Q373" s="10"/>
    </row>
    <row r="374" spans="1:17">
      <c r="A374" s="2"/>
      <c r="B374" s="35" t="str" cm="1">
        <f t="array" ref="B374">IFERROR(INDEX('Paste Here'!A$2:A$2500,SMALL(IF((VALUE('Paste Here'!E$2:E$2500)&gt;=5)*(VALUE('Paste Here'!E$2:E$2500)&lt;=9), ROW('Paste Here'!E$2:E$2500)-ROW('Paste Here'!E$2)+1),ROW(372:372))), "")</f>
        <v/>
      </c>
      <c r="C374" s="36" t="str" cm="1">
        <f t="array" ref="C374">IFERROR(INDEX('Paste Here'!A$2:A$2500,SMALL(IF((VALUE('Paste Here'!E$2:E$2500)&gt;=10)*(VALUE('Paste Here'!E$2:E$2500)&lt;=17), ROW('Paste Here'!H$2:H$2500)-ROW('Paste Here'!E$2)+1),ROW(372:372))), "")</f>
        <v/>
      </c>
      <c r="D374" s="37" t="str" cm="1">
        <f t="array" ref="D374">IFERROR(INDEX('Paste Here'!A$2:A$2500,SMALL(IF((VALUE('Paste Here'!E$2:E$2500)&gt;=18), ROW('Paste Here'!H$2:H$2500)-ROW('Paste Here'!E$2)+1),ROW(372:372))), "")</f>
        <v/>
      </c>
      <c r="E374" s="35" t="str" cm="1">
        <f t="array" ref="E374">IFERROR(INDEX('Paste Here'!A$2:A$2500,SMALL(IF((VALUE('Paste Here'!G$2:G$2500)&gt;=5)*(VALUE('Paste Here'!G$2:G$2500)&lt;=9), ROW('Paste Here'!G$2:G$2500)-ROW('Paste Here'!G$2)+1),ROW(372:372))), "")</f>
        <v/>
      </c>
      <c r="F374" s="36" t="str" cm="1">
        <f t="array" ref="F374">IFERROR(INDEX('Paste Here'!A$2:A$2500,SMALL(IF((VALUE('Paste Here'!G$2:G$2500)&gt;=10)*(VALUE('Paste Here'!G$2:G$2500)&lt;=17), ROW('Paste Here'!H$2:H$2500)-ROW('Paste Here'!G$2)+1),ROW(372:372))), "")</f>
        <v/>
      </c>
      <c r="G374" s="99" t="str" cm="1">
        <f t="array" ref="G374">IFERROR(INDEX('Paste Here'!A$2:A$2500,SMALL(IF((VALUE('Paste Here'!G$2:G$2500)&gt;=18), ROW('Paste Here'!H$2:H$2500)-ROW('Paste Here'!G$2)+1),ROW(372:372))), "")</f>
        <v/>
      </c>
      <c r="H374" s="2"/>
      <c r="K374" s="10"/>
      <c r="Q374" s="10"/>
    </row>
    <row r="375" spans="1:17">
      <c r="A375" s="2"/>
      <c r="B375" s="35" t="str" cm="1">
        <f t="array" ref="B375">IFERROR(INDEX('Paste Here'!A$2:A$2500,SMALL(IF((VALUE('Paste Here'!E$2:E$2500)&gt;=5)*(VALUE('Paste Here'!E$2:E$2500)&lt;=9), ROW('Paste Here'!E$2:E$2500)-ROW('Paste Here'!E$2)+1),ROW(373:373))), "")</f>
        <v/>
      </c>
      <c r="C375" s="36" t="str" cm="1">
        <f t="array" ref="C375">IFERROR(INDEX('Paste Here'!A$2:A$2500,SMALL(IF((VALUE('Paste Here'!E$2:E$2500)&gt;=10)*(VALUE('Paste Here'!E$2:E$2500)&lt;=17), ROW('Paste Here'!H$2:H$2500)-ROW('Paste Here'!E$2)+1),ROW(373:373))), "")</f>
        <v/>
      </c>
      <c r="D375" s="37" t="str" cm="1">
        <f t="array" ref="D375">IFERROR(INDEX('Paste Here'!A$2:A$2500,SMALL(IF((VALUE('Paste Here'!E$2:E$2500)&gt;=18), ROW('Paste Here'!H$2:H$2500)-ROW('Paste Here'!E$2)+1),ROW(373:373))), "")</f>
        <v/>
      </c>
      <c r="E375" s="35" t="str" cm="1">
        <f t="array" ref="E375">IFERROR(INDEX('Paste Here'!A$2:A$2500,SMALL(IF((VALUE('Paste Here'!G$2:G$2500)&gt;=5)*(VALUE('Paste Here'!G$2:G$2500)&lt;=9), ROW('Paste Here'!G$2:G$2500)-ROW('Paste Here'!G$2)+1),ROW(373:373))), "")</f>
        <v/>
      </c>
      <c r="F375" s="36" t="str" cm="1">
        <f t="array" ref="F375">IFERROR(INDEX('Paste Here'!A$2:A$2500,SMALL(IF((VALUE('Paste Here'!G$2:G$2500)&gt;=10)*(VALUE('Paste Here'!G$2:G$2500)&lt;=17), ROW('Paste Here'!H$2:H$2500)-ROW('Paste Here'!G$2)+1),ROW(373:373))), "")</f>
        <v/>
      </c>
      <c r="G375" s="99" t="str" cm="1">
        <f t="array" ref="G375">IFERROR(INDEX('Paste Here'!A$2:A$2500,SMALL(IF((VALUE('Paste Here'!G$2:G$2500)&gt;=18), ROW('Paste Here'!H$2:H$2500)-ROW('Paste Here'!G$2)+1),ROW(373:373))), "")</f>
        <v/>
      </c>
      <c r="H375" s="2"/>
      <c r="K375" s="10"/>
      <c r="Q375" s="10"/>
    </row>
    <row r="376" spans="1:17">
      <c r="A376" s="2"/>
      <c r="B376" s="35" t="str" cm="1">
        <f t="array" ref="B376">IFERROR(INDEX('Paste Here'!A$2:A$2500,SMALL(IF((VALUE('Paste Here'!E$2:E$2500)&gt;=5)*(VALUE('Paste Here'!E$2:E$2500)&lt;=9), ROW('Paste Here'!E$2:E$2500)-ROW('Paste Here'!E$2)+1),ROW(374:374))), "")</f>
        <v/>
      </c>
      <c r="C376" s="36" t="str" cm="1">
        <f t="array" ref="C376">IFERROR(INDEX('Paste Here'!A$2:A$2500,SMALL(IF((VALUE('Paste Here'!E$2:E$2500)&gt;=10)*(VALUE('Paste Here'!E$2:E$2500)&lt;=17), ROW('Paste Here'!H$2:H$2500)-ROW('Paste Here'!E$2)+1),ROW(374:374))), "")</f>
        <v/>
      </c>
      <c r="D376" s="37" t="str" cm="1">
        <f t="array" ref="D376">IFERROR(INDEX('Paste Here'!A$2:A$2500,SMALL(IF((VALUE('Paste Here'!E$2:E$2500)&gt;=18), ROW('Paste Here'!H$2:H$2500)-ROW('Paste Here'!E$2)+1),ROW(374:374))), "")</f>
        <v/>
      </c>
      <c r="E376" s="35" t="str" cm="1">
        <f t="array" ref="E376">IFERROR(INDEX('Paste Here'!A$2:A$2500,SMALL(IF((VALUE('Paste Here'!G$2:G$2500)&gt;=5)*(VALUE('Paste Here'!G$2:G$2500)&lt;=9), ROW('Paste Here'!G$2:G$2500)-ROW('Paste Here'!G$2)+1),ROW(374:374))), "")</f>
        <v/>
      </c>
      <c r="F376" s="36" t="str" cm="1">
        <f t="array" ref="F376">IFERROR(INDEX('Paste Here'!A$2:A$2500,SMALL(IF((VALUE('Paste Here'!G$2:G$2500)&gt;=10)*(VALUE('Paste Here'!G$2:G$2500)&lt;=17), ROW('Paste Here'!H$2:H$2500)-ROW('Paste Here'!G$2)+1),ROW(374:374))), "")</f>
        <v/>
      </c>
      <c r="G376" s="99" t="str" cm="1">
        <f t="array" ref="G376">IFERROR(INDEX('Paste Here'!A$2:A$2500,SMALL(IF((VALUE('Paste Here'!G$2:G$2500)&gt;=18), ROW('Paste Here'!H$2:H$2500)-ROW('Paste Here'!G$2)+1),ROW(374:374))), "")</f>
        <v/>
      </c>
      <c r="H376" s="2"/>
      <c r="K376" s="10"/>
      <c r="Q376" s="10"/>
    </row>
    <row r="377" spans="1:17">
      <c r="A377" s="2"/>
      <c r="B377" s="35" t="str" cm="1">
        <f t="array" ref="B377">IFERROR(INDEX('Paste Here'!A$2:A$2500,SMALL(IF((VALUE('Paste Here'!E$2:E$2500)&gt;=5)*(VALUE('Paste Here'!E$2:E$2500)&lt;=9), ROW('Paste Here'!E$2:E$2500)-ROW('Paste Here'!E$2)+1),ROW(375:375))), "")</f>
        <v/>
      </c>
      <c r="C377" s="36" t="str" cm="1">
        <f t="array" ref="C377">IFERROR(INDEX('Paste Here'!A$2:A$2500,SMALL(IF((VALUE('Paste Here'!E$2:E$2500)&gt;=10)*(VALUE('Paste Here'!E$2:E$2500)&lt;=17), ROW('Paste Here'!H$2:H$2500)-ROW('Paste Here'!E$2)+1),ROW(375:375))), "")</f>
        <v/>
      </c>
      <c r="D377" s="37" t="str" cm="1">
        <f t="array" ref="D377">IFERROR(INDEX('Paste Here'!A$2:A$2500,SMALL(IF((VALUE('Paste Here'!E$2:E$2500)&gt;=18), ROW('Paste Here'!H$2:H$2500)-ROW('Paste Here'!E$2)+1),ROW(375:375))), "")</f>
        <v/>
      </c>
      <c r="E377" s="35" t="str" cm="1">
        <f t="array" ref="E377">IFERROR(INDEX('Paste Here'!A$2:A$2500,SMALL(IF((VALUE('Paste Here'!G$2:G$2500)&gt;=5)*(VALUE('Paste Here'!G$2:G$2500)&lt;=9), ROW('Paste Here'!G$2:G$2500)-ROW('Paste Here'!G$2)+1),ROW(375:375))), "")</f>
        <v/>
      </c>
      <c r="F377" s="36" t="str" cm="1">
        <f t="array" ref="F377">IFERROR(INDEX('Paste Here'!A$2:A$2500,SMALL(IF((VALUE('Paste Here'!G$2:G$2500)&gt;=10)*(VALUE('Paste Here'!G$2:G$2500)&lt;=17), ROW('Paste Here'!H$2:H$2500)-ROW('Paste Here'!G$2)+1),ROW(375:375))), "")</f>
        <v/>
      </c>
      <c r="G377" s="99" t="str" cm="1">
        <f t="array" ref="G377">IFERROR(INDEX('Paste Here'!A$2:A$2500,SMALL(IF((VALUE('Paste Here'!G$2:G$2500)&gt;=18), ROW('Paste Here'!H$2:H$2500)-ROW('Paste Here'!G$2)+1),ROW(375:375))), "")</f>
        <v/>
      </c>
      <c r="H377" s="2"/>
      <c r="K377" s="10"/>
      <c r="Q377" s="10"/>
    </row>
    <row r="378" spans="1:17">
      <c r="A378" s="2"/>
      <c r="B378" s="35" t="str" cm="1">
        <f t="array" ref="B378">IFERROR(INDEX('Paste Here'!A$2:A$2500,SMALL(IF((VALUE('Paste Here'!E$2:E$2500)&gt;=5)*(VALUE('Paste Here'!E$2:E$2500)&lt;=9), ROW('Paste Here'!E$2:E$2500)-ROW('Paste Here'!E$2)+1),ROW(376:376))), "")</f>
        <v/>
      </c>
      <c r="C378" s="36" t="str" cm="1">
        <f t="array" ref="C378">IFERROR(INDEX('Paste Here'!A$2:A$2500,SMALL(IF((VALUE('Paste Here'!E$2:E$2500)&gt;=10)*(VALUE('Paste Here'!E$2:E$2500)&lt;=17), ROW('Paste Here'!H$2:H$2500)-ROW('Paste Here'!E$2)+1),ROW(376:376))), "")</f>
        <v/>
      </c>
      <c r="D378" s="37" t="str" cm="1">
        <f t="array" ref="D378">IFERROR(INDEX('Paste Here'!A$2:A$2500,SMALL(IF((VALUE('Paste Here'!E$2:E$2500)&gt;=18), ROW('Paste Here'!H$2:H$2500)-ROW('Paste Here'!E$2)+1),ROW(376:376))), "")</f>
        <v/>
      </c>
      <c r="E378" s="35" t="str" cm="1">
        <f t="array" ref="E378">IFERROR(INDEX('Paste Here'!A$2:A$2500,SMALL(IF((VALUE('Paste Here'!G$2:G$2500)&gt;=5)*(VALUE('Paste Here'!G$2:G$2500)&lt;=9), ROW('Paste Here'!G$2:G$2500)-ROW('Paste Here'!G$2)+1),ROW(376:376))), "")</f>
        <v/>
      </c>
      <c r="F378" s="36" t="str" cm="1">
        <f t="array" ref="F378">IFERROR(INDEX('Paste Here'!A$2:A$2500,SMALL(IF((VALUE('Paste Here'!G$2:G$2500)&gt;=10)*(VALUE('Paste Here'!G$2:G$2500)&lt;=17), ROW('Paste Here'!H$2:H$2500)-ROW('Paste Here'!G$2)+1),ROW(376:376))), "")</f>
        <v/>
      </c>
      <c r="G378" s="99" t="str" cm="1">
        <f t="array" ref="G378">IFERROR(INDEX('Paste Here'!A$2:A$2500,SMALL(IF((VALUE('Paste Here'!G$2:G$2500)&gt;=18), ROW('Paste Here'!H$2:H$2500)-ROW('Paste Here'!G$2)+1),ROW(376:376))), "")</f>
        <v/>
      </c>
      <c r="H378" s="2"/>
      <c r="K378" s="10"/>
      <c r="Q378" s="10"/>
    </row>
    <row r="379" spans="1:17">
      <c r="A379" s="2"/>
      <c r="B379" s="35" t="str" cm="1">
        <f t="array" ref="B379">IFERROR(INDEX('Paste Here'!A$2:A$2500,SMALL(IF((VALUE('Paste Here'!E$2:E$2500)&gt;=5)*(VALUE('Paste Here'!E$2:E$2500)&lt;=9), ROW('Paste Here'!E$2:E$2500)-ROW('Paste Here'!E$2)+1),ROW(377:377))), "")</f>
        <v/>
      </c>
      <c r="C379" s="36" t="str" cm="1">
        <f t="array" ref="C379">IFERROR(INDEX('Paste Here'!A$2:A$2500,SMALL(IF((VALUE('Paste Here'!E$2:E$2500)&gt;=10)*(VALUE('Paste Here'!E$2:E$2500)&lt;=17), ROW('Paste Here'!H$2:H$2500)-ROW('Paste Here'!E$2)+1),ROW(377:377))), "")</f>
        <v/>
      </c>
      <c r="D379" s="37" t="str" cm="1">
        <f t="array" ref="D379">IFERROR(INDEX('Paste Here'!A$2:A$2500,SMALL(IF((VALUE('Paste Here'!E$2:E$2500)&gt;=18), ROW('Paste Here'!H$2:H$2500)-ROW('Paste Here'!E$2)+1),ROW(377:377))), "")</f>
        <v/>
      </c>
      <c r="E379" s="35" t="str" cm="1">
        <f t="array" ref="E379">IFERROR(INDEX('Paste Here'!A$2:A$2500,SMALL(IF((VALUE('Paste Here'!G$2:G$2500)&gt;=5)*(VALUE('Paste Here'!G$2:G$2500)&lt;=9), ROW('Paste Here'!G$2:G$2500)-ROW('Paste Here'!G$2)+1),ROW(377:377))), "")</f>
        <v/>
      </c>
      <c r="F379" s="36" t="str" cm="1">
        <f t="array" ref="F379">IFERROR(INDEX('Paste Here'!A$2:A$2500,SMALL(IF((VALUE('Paste Here'!G$2:G$2500)&gt;=10)*(VALUE('Paste Here'!G$2:G$2500)&lt;=17), ROW('Paste Here'!H$2:H$2500)-ROW('Paste Here'!G$2)+1),ROW(377:377))), "")</f>
        <v/>
      </c>
      <c r="G379" s="99" t="str" cm="1">
        <f t="array" ref="G379">IFERROR(INDEX('Paste Here'!A$2:A$2500,SMALL(IF((VALUE('Paste Here'!G$2:G$2500)&gt;=18), ROW('Paste Here'!H$2:H$2500)-ROW('Paste Here'!G$2)+1),ROW(377:377))), "")</f>
        <v/>
      </c>
      <c r="H379" s="2"/>
      <c r="K379" s="10"/>
      <c r="Q379" s="10"/>
    </row>
    <row r="380" spans="1:17">
      <c r="A380" s="2"/>
      <c r="B380" s="35" t="str" cm="1">
        <f t="array" ref="B380">IFERROR(INDEX('Paste Here'!A$2:A$2500,SMALL(IF((VALUE('Paste Here'!E$2:E$2500)&gt;=5)*(VALUE('Paste Here'!E$2:E$2500)&lt;=9), ROW('Paste Here'!E$2:E$2500)-ROW('Paste Here'!E$2)+1),ROW(378:378))), "")</f>
        <v/>
      </c>
      <c r="C380" s="36" t="str" cm="1">
        <f t="array" ref="C380">IFERROR(INDEX('Paste Here'!A$2:A$2500,SMALL(IF((VALUE('Paste Here'!E$2:E$2500)&gt;=10)*(VALUE('Paste Here'!E$2:E$2500)&lt;=17), ROW('Paste Here'!H$2:H$2500)-ROW('Paste Here'!E$2)+1),ROW(378:378))), "")</f>
        <v/>
      </c>
      <c r="D380" s="37" t="str" cm="1">
        <f t="array" ref="D380">IFERROR(INDEX('Paste Here'!A$2:A$2500,SMALL(IF((VALUE('Paste Here'!E$2:E$2500)&gt;=18), ROW('Paste Here'!H$2:H$2500)-ROW('Paste Here'!E$2)+1),ROW(378:378))), "")</f>
        <v/>
      </c>
      <c r="E380" s="35" t="str" cm="1">
        <f t="array" ref="E380">IFERROR(INDEX('Paste Here'!A$2:A$2500,SMALL(IF((VALUE('Paste Here'!G$2:G$2500)&gt;=5)*(VALUE('Paste Here'!G$2:G$2500)&lt;=9), ROW('Paste Here'!G$2:G$2500)-ROW('Paste Here'!G$2)+1),ROW(378:378))), "")</f>
        <v/>
      </c>
      <c r="F380" s="36" t="str" cm="1">
        <f t="array" ref="F380">IFERROR(INDEX('Paste Here'!A$2:A$2500,SMALL(IF((VALUE('Paste Here'!G$2:G$2500)&gt;=10)*(VALUE('Paste Here'!G$2:G$2500)&lt;=17), ROW('Paste Here'!H$2:H$2500)-ROW('Paste Here'!G$2)+1),ROW(378:378))), "")</f>
        <v/>
      </c>
      <c r="G380" s="99" t="str" cm="1">
        <f t="array" ref="G380">IFERROR(INDEX('Paste Here'!A$2:A$2500,SMALL(IF((VALUE('Paste Here'!G$2:G$2500)&gt;=18), ROW('Paste Here'!H$2:H$2500)-ROW('Paste Here'!G$2)+1),ROW(378:378))), "")</f>
        <v/>
      </c>
      <c r="H380" s="2"/>
      <c r="K380" s="10"/>
      <c r="Q380" s="10"/>
    </row>
    <row r="381" spans="1:17">
      <c r="A381" s="2"/>
      <c r="B381" s="35" t="str" cm="1">
        <f t="array" ref="B381">IFERROR(INDEX('Paste Here'!A$2:A$2500,SMALL(IF((VALUE('Paste Here'!E$2:E$2500)&gt;=5)*(VALUE('Paste Here'!E$2:E$2500)&lt;=9), ROW('Paste Here'!E$2:E$2500)-ROW('Paste Here'!E$2)+1),ROW(379:379))), "")</f>
        <v/>
      </c>
      <c r="C381" s="36" t="str" cm="1">
        <f t="array" ref="C381">IFERROR(INDEX('Paste Here'!A$2:A$2500,SMALL(IF((VALUE('Paste Here'!E$2:E$2500)&gt;=10)*(VALUE('Paste Here'!E$2:E$2500)&lt;=17), ROW('Paste Here'!H$2:H$2500)-ROW('Paste Here'!E$2)+1),ROW(379:379))), "")</f>
        <v/>
      </c>
      <c r="D381" s="37" t="str" cm="1">
        <f t="array" ref="D381">IFERROR(INDEX('Paste Here'!A$2:A$2500,SMALL(IF((VALUE('Paste Here'!E$2:E$2500)&gt;=18), ROW('Paste Here'!H$2:H$2500)-ROW('Paste Here'!E$2)+1),ROW(379:379))), "")</f>
        <v/>
      </c>
      <c r="E381" s="35" t="str" cm="1">
        <f t="array" ref="E381">IFERROR(INDEX('Paste Here'!A$2:A$2500,SMALL(IF((VALUE('Paste Here'!G$2:G$2500)&gt;=5)*(VALUE('Paste Here'!G$2:G$2500)&lt;=9), ROW('Paste Here'!G$2:G$2500)-ROW('Paste Here'!G$2)+1),ROW(379:379))), "")</f>
        <v/>
      </c>
      <c r="F381" s="36" t="str" cm="1">
        <f t="array" ref="F381">IFERROR(INDEX('Paste Here'!A$2:A$2500,SMALL(IF((VALUE('Paste Here'!G$2:G$2500)&gt;=10)*(VALUE('Paste Here'!G$2:G$2500)&lt;=17), ROW('Paste Here'!H$2:H$2500)-ROW('Paste Here'!G$2)+1),ROW(379:379))), "")</f>
        <v/>
      </c>
      <c r="G381" s="99" t="str" cm="1">
        <f t="array" ref="G381">IFERROR(INDEX('Paste Here'!A$2:A$2500,SMALL(IF((VALUE('Paste Here'!G$2:G$2500)&gt;=18), ROW('Paste Here'!H$2:H$2500)-ROW('Paste Here'!G$2)+1),ROW(379:379))), "")</f>
        <v/>
      </c>
      <c r="H381" s="2"/>
      <c r="K381" s="10"/>
      <c r="Q381" s="10"/>
    </row>
    <row r="382" spans="1:17">
      <c r="A382" s="2"/>
      <c r="B382" s="35" t="str" cm="1">
        <f t="array" ref="B382">IFERROR(INDEX('Paste Here'!A$2:A$2500,SMALL(IF((VALUE('Paste Here'!E$2:E$2500)&gt;=5)*(VALUE('Paste Here'!E$2:E$2500)&lt;=9), ROW('Paste Here'!E$2:E$2500)-ROW('Paste Here'!E$2)+1),ROW(380:380))), "")</f>
        <v/>
      </c>
      <c r="C382" s="36" t="str" cm="1">
        <f t="array" ref="C382">IFERROR(INDEX('Paste Here'!A$2:A$2500,SMALL(IF((VALUE('Paste Here'!E$2:E$2500)&gt;=10)*(VALUE('Paste Here'!E$2:E$2500)&lt;=17), ROW('Paste Here'!H$2:H$2500)-ROW('Paste Here'!E$2)+1),ROW(380:380))), "")</f>
        <v/>
      </c>
      <c r="D382" s="37" t="str" cm="1">
        <f t="array" ref="D382">IFERROR(INDEX('Paste Here'!A$2:A$2500,SMALL(IF((VALUE('Paste Here'!E$2:E$2500)&gt;=18), ROW('Paste Here'!H$2:H$2500)-ROW('Paste Here'!E$2)+1),ROW(380:380))), "")</f>
        <v/>
      </c>
      <c r="E382" s="35" t="str" cm="1">
        <f t="array" ref="E382">IFERROR(INDEX('Paste Here'!A$2:A$2500,SMALL(IF((VALUE('Paste Here'!G$2:G$2500)&gt;=5)*(VALUE('Paste Here'!G$2:G$2500)&lt;=9), ROW('Paste Here'!G$2:G$2500)-ROW('Paste Here'!G$2)+1),ROW(380:380))), "")</f>
        <v/>
      </c>
      <c r="F382" s="36" t="str" cm="1">
        <f t="array" ref="F382">IFERROR(INDEX('Paste Here'!A$2:A$2500,SMALL(IF((VALUE('Paste Here'!G$2:G$2500)&gt;=10)*(VALUE('Paste Here'!G$2:G$2500)&lt;=17), ROW('Paste Here'!H$2:H$2500)-ROW('Paste Here'!G$2)+1),ROW(380:380))), "")</f>
        <v/>
      </c>
      <c r="G382" s="99" t="str" cm="1">
        <f t="array" ref="G382">IFERROR(INDEX('Paste Here'!A$2:A$2500,SMALL(IF((VALUE('Paste Here'!G$2:G$2500)&gt;=18), ROW('Paste Here'!H$2:H$2500)-ROW('Paste Here'!G$2)+1),ROW(380:380))), "")</f>
        <v/>
      </c>
      <c r="H382" s="2"/>
      <c r="K382" s="10"/>
      <c r="Q382" s="10"/>
    </row>
    <row r="383" spans="1:17">
      <c r="A383" s="2"/>
      <c r="B383" s="35" t="str" cm="1">
        <f t="array" ref="B383">IFERROR(INDEX('Paste Here'!A$2:A$2500,SMALL(IF((VALUE('Paste Here'!E$2:E$2500)&gt;=5)*(VALUE('Paste Here'!E$2:E$2500)&lt;=9), ROW('Paste Here'!E$2:E$2500)-ROW('Paste Here'!E$2)+1),ROW(381:381))), "")</f>
        <v/>
      </c>
      <c r="C383" s="36" t="str" cm="1">
        <f t="array" ref="C383">IFERROR(INDEX('Paste Here'!A$2:A$2500,SMALL(IF((VALUE('Paste Here'!E$2:E$2500)&gt;=10)*(VALUE('Paste Here'!E$2:E$2500)&lt;=17), ROW('Paste Here'!H$2:H$2500)-ROW('Paste Here'!E$2)+1),ROW(381:381))), "")</f>
        <v/>
      </c>
      <c r="D383" s="37" t="str" cm="1">
        <f t="array" ref="D383">IFERROR(INDEX('Paste Here'!A$2:A$2500,SMALL(IF((VALUE('Paste Here'!E$2:E$2500)&gt;=18), ROW('Paste Here'!H$2:H$2500)-ROW('Paste Here'!E$2)+1),ROW(381:381))), "")</f>
        <v/>
      </c>
      <c r="E383" s="35" t="str" cm="1">
        <f t="array" ref="E383">IFERROR(INDEX('Paste Here'!A$2:A$2500,SMALL(IF((VALUE('Paste Here'!G$2:G$2500)&gt;=5)*(VALUE('Paste Here'!G$2:G$2500)&lt;=9), ROW('Paste Here'!G$2:G$2500)-ROW('Paste Here'!G$2)+1),ROW(381:381))), "")</f>
        <v/>
      </c>
      <c r="F383" s="36" t="str" cm="1">
        <f t="array" ref="F383">IFERROR(INDEX('Paste Here'!A$2:A$2500,SMALL(IF((VALUE('Paste Here'!G$2:G$2500)&gt;=10)*(VALUE('Paste Here'!G$2:G$2500)&lt;=17), ROW('Paste Here'!H$2:H$2500)-ROW('Paste Here'!G$2)+1),ROW(381:381))), "")</f>
        <v/>
      </c>
      <c r="G383" s="99" t="str" cm="1">
        <f t="array" ref="G383">IFERROR(INDEX('Paste Here'!A$2:A$2500,SMALL(IF((VALUE('Paste Here'!G$2:G$2500)&gt;=18), ROW('Paste Here'!H$2:H$2500)-ROW('Paste Here'!G$2)+1),ROW(381:381))), "")</f>
        <v/>
      </c>
      <c r="H383" s="2"/>
      <c r="K383" s="10"/>
      <c r="Q383" s="10"/>
    </row>
    <row r="384" spans="1:17">
      <c r="A384" s="2"/>
      <c r="B384" s="35" t="str" cm="1">
        <f t="array" ref="B384">IFERROR(INDEX('Paste Here'!A$2:A$2500,SMALL(IF((VALUE('Paste Here'!E$2:E$2500)&gt;=5)*(VALUE('Paste Here'!E$2:E$2500)&lt;=9), ROW('Paste Here'!E$2:E$2500)-ROW('Paste Here'!E$2)+1),ROW(382:382))), "")</f>
        <v/>
      </c>
      <c r="C384" s="36" t="str" cm="1">
        <f t="array" ref="C384">IFERROR(INDEX('Paste Here'!A$2:A$2500,SMALL(IF((VALUE('Paste Here'!E$2:E$2500)&gt;=10)*(VALUE('Paste Here'!E$2:E$2500)&lt;=17), ROW('Paste Here'!H$2:H$2500)-ROW('Paste Here'!E$2)+1),ROW(382:382))), "")</f>
        <v/>
      </c>
      <c r="D384" s="37" t="str" cm="1">
        <f t="array" ref="D384">IFERROR(INDEX('Paste Here'!A$2:A$2500,SMALL(IF((VALUE('Paste Here'!E$2:E$2500)&gt;=18), ROW('Paste Here'!H$2:H$2500)-ROW('Paste Here'!E$2)+1),ROW(382:382))), "")</f>
        <v/>
      </c>
      <c r="E384" s="35" t="str" cm="1">
        <f t="array" ref="E384">IFERROR(INDEX('Paste Here'!A$2:A$2500,SMALL(IF((VALUE('Paste Here'!G$2:G$2500)&gt;=5)*(VALUE('Paste Here'!G$2:G$2500)&lt;=9), ROW('Paste Here'!G$2:G$2500)-ROW('Paste Here'!G$2)+1),ROW(382:382))), "")</f>
        <v/>
      </c>
      <c r="F384" s="36" t="str" cm="1">
        <f t="array" ref="F384">IFERROR(INDEX('Paste Here'!A$2:A$2500,SMALL(IF((VALUE('Paste Here'!G$2:G$2500)&gt;=10)*(VALUE('Paste Here'!G$2:G$2500)&lt;=17), ROW('Paste Here'!H$2:H$2500)-ROW('Paste Here'!G$2)+1),ROW(382:382))), "")</f>
        <v/>
      </c>
      <c r="G384" s="99" t="str" cm="1">
        <f t="array" ref="G384">IFERROR(INDEX('Paste Here'!A$2:A$2500,SMALL(IF((VALUE('Paste Here'!G$2:G$2500)&gt;=18), ROW('Paste Here'!H$2:H$2500)-ROW('Paste Here'!G$2)+1),ROW(382:382))), "")</f>
        <v/>
      </c>
      <c r="H384" s="2"/>
      <c r="K384" s="10"/>
      <c r="Q384" s="10"/>
    </row>
    <row r="385" spans="1:17">
      <c r="A385" s="2"/>
      <c r="B385" s="35" t="str" cm="1">
        <f t="array" ref="B385">IFERROR(INDEX('Paste Here'!A$2:A$2500,SMALL(IF((VALUE('Paste Here'!E$2:E$2500)&gt;=5)*(VALUE('Paste Here'!E$2:E$2500)&lt;=9), ROW('Paste Here'!E$2:E$2500)-ROW('Paste Here'!E$2)+1),ROW(383:383))), "")</f>
        <v/>
      </c>
      <c r="C385" s="36" t="str" cm="1">
        <f t="array" ref="C385">IFERROR(INDEX('Paste Here'!A$2:A$2500,SMALL(IF((VALUE('Paste Here'!E$2:E$2500)&gt;=10)*(VALUE('Paste Here'!E$2:E$2500)&lt;=17), ROW('Paste Here'!H$2:H$2500)-ROW('Paste Here'!E$2)+1),ROW(383:383))), "")</f>
        <v/>
      </c>
      <c r="D385" s="37" t="str" cm="1">
        <f t="array" ref="D385">IFERROR(INDEX('Paste Here'!A$2:A$2500,SMALL(IF((VALUE('Paste Here'!E$2:E$2500)&gt;=18), ROW('Paste Here'!H$2:H$2500)-ROW('Paste Here'!E$2)+1),ROW(383:383))), "")</f>
        <v/>
      </c>
      <c r="E385" s="35" t="str" cm="1">
        <f t="array" ref="E385">IFERROR(INDEX('Paste Here'!A$2:A$2500,SMALL(IF((VALUE('Paste Here'!G$2:G$2500)&gt;=5)*(VALUE('Paste Here'!G$2:G$2500)&lt;=9), ROW('Paste Here'!G$2:G$2500)-ROW('Paste Here'!G$2)+1),ROW(383:383))), "")</f>
        <v/>
      </c>
      <c r="F385" s="36" t="str" cm="1">
        <f t="array" ref="F385">IFERROR(INDEX('Paste Here'!A$2:A$2500,SMALL(IF((VALUE('Paste Here'!G$2:G$2500)&gt;=10)*(VALUE('Paste Here'!G$2:G$2500)&lt;=17), ROW('Paste Here'!H$2:H$2500)-ROW('Paste Here'!G$2)+1),ROW(383:383))), "")</f>
        <v/>
      </c>
      <c r="G385" s="99" t="str" cm="1">
        <f t="array" ref="G385">IFERROR(INDEX('Paste Here'!A$2:A$2500,SMALL(IF((VALUE('Paste Here'!G$2:G$2500)&gt;=18), ROW('Paste Here'!H$2:H$2500)-ROW('Paste Here'!G$2)+1),ROW(383:383))), "")</f>
        <v/>
      </c>
      <c r="H385" s="2"/>
      <c r="K385" s="10"/>
      <c r="Q385" s="10"/>
    </row>
    <row r="386" spans="1:17">
      <c r="A386" s="2"/>
      <c r="B386" s="35" t="str" cm="1">
        <f t="array" ref="B386">IFERROR(INDEX('Paste Here'!A$2:A$2500,SMALL(IF((VALUE('Paste Here'!E$2:E$2500)&gt;=5)*(VALUE('Paste Here'!E$2:E$2500)&lt;=9), ROW('Paste Here'!E$2:E$2500)-ROW('Paste Here'!E$2)+1),ROW(384:384))), "")</f>
        <v/>
      </c>
      <c r="C386" s="36" t="str" cm="1">
        <f t="array" ref="C386">IFERROR(INDEX('Paste Here'!A$2:A$2500,SMALL(IF((VALUE('Paste Here'!E$2:E$2500)&gt;=10)*(VALUE('Paste Here'!E$2:E$2500)&lt;=17), ROW('Paste Here'!H$2:H$2500)-ROW('Paste Here'!E$2)+1),ROW(384:384))), "")</f>
        <v/>
      </c>
      <c r="D386" s="37" t="str" cm="1">
        <f t="array" ref="D386">IFERROR(INDEX('Paste Here'!A$2:A$2500,SMALL(IF((VALUE('Paste Here'!E$2:E$2500)&gt;=18), ROW('Paste Here'!H$2:H$2500)-ROW('Paste Here'!E$2)+1),ROW(384:384))), "")</f>
        <v/>
      </c>
      <c r="E386" s="35" t="str" cm="1">
        <f t="array" ref="E386">IFERROR(INDEX('Paste Here'!A$2:A$2500,SMALL(IF((VALUE('Paste Here'!G$2:G$2500)&gt;=5)*(VALUE('Paste Here'!G$2:G$2500)&lt;=9), ROW('Paste Here'!G$2:G$2500)-ROW('Paste Here'!G$2)+1),ROW(384:384))), "")</f>
        <v/>
      </c>
      <c r="F386" s="36" t="str" cm="1">
        <f t="array" ref="F386">IFERROR(INDEX('Paste Here'!A$2:A$2500,SMALL(IF((VALUE('Paste Here'!G$2:G$2500)&gt;=10)*(VALUE('Paste Here'!G$2:G$2500)&lt;=17), ROW('Paste Here'!H$2:H$2500)-ROW('Paste Here'!G$2)+1),ROW(384:384))), "")</f>
        <v/>
      </c>
      <c r="G386" s="99" t="str" cm="1">
        <f t="array" ref="G386">IFERROR(INDEX('Paste Here'!A$2:A$2500,SMALL(IF((VALUE('Paste Here'!G$2:G$2500)&gt;=18), ROW('Paste Here'!H$2:H$2500)-ROW('Paste Here'!G$2)+1),ROW(384:384))), "")</f>
        <v/>
      </c>
      <c r="H386" s="2"/>
      <c r="K386" s="10"/>
      <c r="Q386" s="10"/>
    </row>
    <row r="387" spans="1:17">
      <c r="A387" s="2"/>
      <c r="B387" s="35" t="str" cm="1">
        <f t="array" ref="B387">IFERROR(INDEX('Paste Here'!A$2:A$2500,SMALL(IF((VALUE('Paste Here'!E$2:E$2500)&gt;=5)*(VALUE('Paste Here'!E$2:E$2500)&lt;=9), ROW('Paste Here'!E$2:E$2500)-ROW('Paste Here'!E$2)+1),ROW(385:385))), "")</f>
        <v/>
      </c>
      <c r="C387" s="36" t="str" cm="1">
        <f t="array" ref="C387">IFERROR(INDEX('Paste Here'!A$2:A$2500,SMALL(IF((VALUE('Paste Here'!E$2:E$2500)&gt;=10)*(VALUE('Paste Here'!E$2:E$2500)&lt;=17), ROW('Paste Here'!H$2:H$2500)-ROW('Paste Here'!E$2)+1),ROW(385:385))), "")</f>
        <v/>
      </c>
      <c r="D387" s="37" t="str" cm="1">
        <f t="array" ref="D387">IFERROR(INDEX('Paste Here'!A$2:A$2500,SMALL(IF((VALUE('Paste Here'!E$2:E$2500)&gt;=18), ROW('Paste Here'!H$2:H$2500)-ROW('Paste Here'!E$2)+1),ROW(385:385))), "")</f>
        <v/>
      </c>
      <c r="E387" s="35" t="str" cm="1">
        <f t="array" ref="E387">IFERROR(INDEX('Paste Here'!A$2:A$2500,SMALL(IF((VALUE('Paste Here'!G$2:G$2500)&gt;=5)*(VALUE('Paste Here'!G$2:G$2500)&lt;=9), ROW('Paste Here'!G$2:G$2500)-ROW('Paste Here'!G$2)+1),ROW(385:385))), "")</f>
        <v/>
      </c>
      <c r="F387" s="36" t="str" cm="1">
        <f t="array" ref="F387">IFERROR(INDEX('Paste Here'!A$2:A$2500,SMALL(IF((VALUE('Paste Here'!G$2:G$2500)&gt;=10)*(VALUE('Paste Here'!G$2:G$2500)&lt;=17), ROW('Paste Here'!H$2:H$2500)-ROW('Paste Here'!G$2)+1),ROW(385:385))), "")</f>
        <v/>
      </c>
      <c r="G387" s="99" t="str" cm="1">
        <f t="array" ref="G387">IFERROR(INDEX('Paste Here'!A$2:A$2500,SMALL(IF((VALUE('Paste Here'!G$2:G$2500)&gt;=18), ROW('Paste Here'!H$2:H$2500)-ROW('Paste Here'!G$2)+1),ROW(385:385))), "")</f>
        <v/>
      </c>
      <c r="H387" s="2"/>
      <c r="K387" s="10"/>
      <c r="Q387" s="10"/>
    </row>
    <row r="388" spans="1:17">
      <c r="A388" s="2"/>
      <c r="B388" s="35" t="str" cm="1">
        <f t="array" ref="B388">IFERROR(INDEX('Paste Here'!A$2:A$2500,SMALL(IF((VALUE('Paste Here'!E$2:E$2500)&gt;=5)*(VALUE('Paste Here'!E$2:E$2500)&lt;=9), ROW('Paste Here'!E$2:E$2500)-ROW('Paste Here'!E$2)+1),ROW(386:386))), "")</f>
        <v/>
      </c>
      <c r="C388" s="36" t="str" cm="1">
        <f t="array" ref="C388">IFERROR(INDEX('Paste Here'!A$2:A$2500,SMALL(IF((VALUE('Paste Here'!E$2:E$2500)&gt;=10)*(VALUE('Paste Here'!E$2:E$2500)&lt;=17), ROW('Paste Here'!H$2:H$2500)-ROW('Paste Here'!E$2)+1),ROW(386:386))), "")</f>
        <v/>
      </c>
      <c r="D388" s="37" t="str" cm="1">
        <f t="array" ref="D388">IFERROR(INDEX('Paste Here'!A$2:A$2500,SMALL(IF((VALUE('Paste Here'!E$2:E$2500)&gt;=18), ROW('Paste Here'!H$2:H$2500)-ROW('Paste Here'!E$2)+1),ROW(386:386))), "")</f>
        <v/>
      </c>
      <c r="E388" s="35" t="str" cm="1">
        <f t="array" ref="E388">IFERROR(INDEX('Paste Here'!A$2:A$2500,SMALL(IF((VALUE('Paste Here'!G$2:G$2500)&gt;=5)*(VALUE('Paste Here'!G$2:G$2500)&lt;=9), ROW('Paste Here'!G$2:G$2500)-ROW('Paste Here'!G$2)+1),ROW(386:386))), "")</f>
        <v/>
      </c>
      <c r="F388" s="36" t="str" cm="1">
        <f t="array" ref="F388">IFERROR(INDEX('Paste Here'!A$2:A$2500,SMALL(IF((VALUE('Paste Here'!G$2:G$2500)&gt;=10)*(VALUE('Paste Here'!G$2:G$2500)&lt;=17), ROW('Paste Here'!H$2:H$2500)-ROW('Paste Here'!G$2)+1),ROW(386:386))), "")</f>
        <v/>
      </c>
      <c r="G388" s="99" t="str" cm="1">
        <f t="array" ref="G388">IFERROR(INDEX('Paste Here'!A$2:A$2500,SMALL(IF((VALUE('Paste Here'!G$2:G$2500)&gt;=18), ROW('Paste Here'!H$2:H$2500)-ROW('Paste Here'!G$2)+1),ROW(386:386))), "")</f>
        <v/>
      </c>
      <c r="H388" s="2"/>
      <c r="K388" s="10"/>
      <c r="Q388" s="10"/>
    </row>
    <row r="389" spans="1:17">
      <c r="A389" s="2"/>
      <c r="B389" s="35" t="str" cm="1">
        <f t="array" ref="B389">IFERROR(INDEX('Paste Here'!A$2:A$2500,SMALL(IF((VALUE('Paste Here'!E$2:E$2500)&gt;=5)*(VALUE('Paste Here'!E$2:E$2500)&lt;=9), ROW('Paste Here'!E$2:E$2500)-ROW('Paste Here'!E$2)+1),ROW(387:387))), "")</f>
        <v/>
      </c>
      <c r="C389" s="36" t="str" cm="1">
        <f t="array" ref="C389">IFERROR(INDEX('Paste Here'!A$2:A$2500,SMALL(IF((VALUE('Paste Here'!E$2:E$2500)&gt;=10)*(VALUE('Paste Here'!E$2:E$2500)&lt;=17), ROW('Paste Here'!H$2:H$2500)-ROW('Paste Here'!E$2)+1),ROW(387:387))), "")</f>
        <v/>
      </c>
      <c r="D389" s="37" t="str" cm="1">
        <f t="array" ref="D389">IFERROR(INDEX('Paste Here'!A$2:A$2500,SMALL(IF((VALUE('Paste Here'!E$2:E$2500)&gt;=18), ROW('Paste Here'!H$2:H$2500)-ROW('Paste Here'!E$2)+1),ROW(387:387))), "")</f>
        <v/>
      </c>
      <c r="E389" s="35" t="str" cm="1">
        <f t="array" ref="E389">IFERROR(INDEX('Paste Here'!A$2:A$2500,SMALL(IF((VALUE('Paste Here'!G$2:G$2500)&gt;=5)*(VALUE('Paste Here'!G$2:G$2500)&lt;=9), ROW('Paste Here'!G$2:G$2500)-ROW('Paste Here'!G$2)+1),ROW(387:387))), "")</f>
        <v/>
      </c>
      <c r="F389" s="36" t="str" cm="1">
        <f t="array" ref="F389">IFERROR(INDEX('Paste Here'!A$2:A$2500,SMALL(IF((VALUE('Paste Here'!G$2:G$2500)&gt;=10)*(VALUE('Paste Here'!G$2:G$2500)&lt;=17), ROW('Paste Here'!H$2:H$2500)-ROW('Paste Here'!G$2)+1),ROW(387:387))), "")</f>
        <v/>
      </c>
      <c r="G389" s="99" t="str" cm="1">
        <f t="array" ref="G389">IFERROR(INDEX('Paste Here'!A$2:A$2500,SMALL(IF((VALUE('Paste Here'!G$2:G$2500)&gt;=18), ROW('Paste Here'!H$2:H$2500)-ROW('Paste Here'!G$2)+1),ROW(387:387))), "")</f>
        <v/>
      </c>
      <c r="H389" s="2"/>
      <c r="K389" s="10"/>
      <c r="Q389" s="10"/>
    </row>
    <row r="390" spans="1:17">
      <c r="A390" s="2"/>
      <c r="B390" s="35" t="str" cm="1">
        <f t="array" ref="B390">IFERROR(INDEX('Paste Here'!A$2:A$2500,SMALL(IF((VALUE('Paste Here'!E$2:E$2500)&gt;=5)*(VALUE('Paste Here'!E$2:E$2500)&lt;=9), ROW('Paste Here'!E$2:E$2500)-ROW('Paste Here'!E$2)+1),ROW(388:388))), "")</f>
        <v/>
      </c>
      <c r="C390" s="36" t="str" cm="1">
        <f t="array" ref="C390">IFERROR(INDEX('Paste Here'!A$2:A$2500,SMALL(IF((VALUE('Paste Here'!E$2:E$2500)&gt;=10)*(VALUE('Paste Here'!E$2:E$2500)&lt;=17), ROW('Paste Here'!H$2:H$2500)-ROW('Paste Here'!E$2)+1),ROW(388:388))), "")</f>
        <v/>
      </c>
      <c r="D390" s="37" t="str" cm="1">
        <f t="array" ref="D390">IFERROR(INDEX('Paste Here'!A$2:A$2500,SMALL(IF((VALUE('Paste Here'!E$2:E$2500)&gt;=18), ROW('Paste Here'!H$2:H$2500)-ROW('Paste Here'!E$2)+1),ROW(388:388))), "")</f>
        <v/>
      </c>
      <c r="E390" s="35" t="str" cm="1">
        <f t="array" ref="E390">IFERROR(INDEX('Paste Here'!A$2:A$2500,SMALL(IF((VALUE('Paste Here'!G$2:G$2500)&gt;=5)*(VALUE('Paste Here'!G$2:G$2500)&lt;=9), ROW('Paste Here'!G$2:G$2500)-ROW('Paste Here'!G$2)+1),ROW(388:388))), "")</f>
        <v/>
      </c>
      <c r="F390" s="36" t="str" cm="1">
        <f t="array" ref="F390">IFERROR(INDEX('Paste Here'!A$2:A$2500,SMALL(IF((VALUE('Paste Here'!G$2:G$2500)&gt;=10)*(VALUE('Paste Here'!G$2:G$2500)&lt;=17), ROW('Paste Here'!H$2:H$2500)-ROW('Paste Here'!G$2)+1),ROW(388:388))), "")</f>
        <v/>
      </c>
      <c r="G390" s="99" t="str" cm="1">
        <f t="array" ref="G390">IFERROR(INDEX('Paste Here'!A$2:A$2500,SMALL(IF((VALUE('Paste Here'!G$2:G$2500)&gt;=18), ROW('Paste Here'!H$2:H$2500)-ROW('Paste Here'!G$2)+1),ROW(388:388))), "")</f>
        <v/>
      </c>
      <c r="H390" s="2"/>
      <c r="K390" s="10"/>
      <c r="Q390" s="10"/>
    </row>
    <row r="391" spans="1:17">
      <c r="A391" s="2"/>
      <c r="B391" s="35" t="str" cm="1">
        <f t="array" ref="B391">IFERROR(INDEX('Paste Here'!A$2:A$2500,SMALL(IF((VALUE('Paste Here'!E$2:E$2500)&gt;=5)*(VALUE('Paste Here'!E$2:E$2500)&lt;=9), ROW('Paste Here'!E$2:E$2500)-ROW('Paste Here'!E$2)+1),ROW(389:389))), "")</f>
        <v/>
      </c>
      <c r="C391" s="36" t="str" cm="1">
        <f t="array" ref="C391">IFERROR(INDEX('Paste Here'!A$2:A$2500,SMALL(IF((VALUE('Paste Here'!E$2:E$2500)&gt;=10)*(VALUE('Paste Here'!E$2:E$2500)&lt;=17), ROW('Paste Here'!H$2:H$2500)-ROW('Paste Here'!E$2)+1),ROW(389:389))), "")</f>
        <v/>
      </c>
      <c r="D391" s="37" t="str" cm="1">
        <f t="array" ref="D391">IFERROR(INDEX('Paste Here'!A$2:A$2500,SMALL(IF((VALUE('Paste Here'!E$2:E$2500)&gt;=18), ROW('Paste Here'!H$2:H$2500)-ROW('Paste Here'!E$2)+1),ROW(389:389))), "")</f>
        <v/>
      </c>
      <c r="E391" s="35" t="str" cm="1">
        <f t="array" ref="E391">IFERROR(INDEX('Paste Here'!A$2:A$2500,SMALL(IF((VALUE('Paste Here'!G$2:G$2500)&gt;=5)*(VALUE('Paste Here'!G$2:G$2500)&lt;=9), ROW('Paste Here'!G$2:G$2500)-ROW('Paste Here'!G$2)+1),ROW(389:389))), "")</f>
        <v/>
      </c>
      <c r="F391" s="36" t="str" cm="1">
        <f t="array" ref="F391">IFERROR(INDEX('Paste Here'!A$2:A$2500,SMALL(IF((VALUE('Paste Here'!G$2:G$2500)&gt;=10)*(VALUE('Paste Here'!G$2:G$2500)&lt;=17), ROW('Paste Here'!H$2:H$2500)-ROW('Paste Here'!G$2)+1),ROW(389:389))), "")</f>
        <v/>
      </c>
      <c r="G391" s="99" t="str" cm="1">
        <f t="array" ref="G391">IFERROR(INDEX('Paste Here'!A$2:A$2500,SMALL(IF((VALUE('Paste Here'!G$2:G$2500)&gt;=18), ROW('Paste Here'!H$2:H$2500)-ROW('Paste Here'!G$2)+1),ROW(389:389))), "")</f>
        <v/>
      </c>
      <c r="H391" s="2"/>
      <c r="K391" s="10"/>
      <c r="Q391" s="10"/>
    </row>
    <row r="392" spans="1:17">
      <c r="A392" s="2"/>
      <c r="B392" s="35" t="str" cm="1">
        <f t="array" ref="B392">IFERROR(INDEX('Paste Here'!A$2:A$2500,SMALL(IF((VALUE('Paste Here'!E$2:E$2500)&gt;=5)*(VALUE('Paste Here'!E$2:E$2500)&lt;=9), ROW('Paste Here'!E$2:E$2500)-ROW('Paste Here'!E$2)+1),ROW(390:390))), "")</f>
        <v/>
      </c>
      <c r="C392" s="36" t="str" cm="1">
        <f t="array" ref="C392">IFERROR(INDEX('Paste Here'!A$2:A$2500,SMALL(IF((VALUE('Paste Here'!E$2:E$2500)&gt;=10)*(VALUE('Paste Here'!E$2:E$2500)&lt;=17), ROW('Paste Here'!H$2:H$2500)-ROW('Paste Here'!E$2)+1),ROW(390:390))), "")</f>
        <v/>
      </c>
      <c r="D392" s="37" t="str" cm="1">
        <f t="array" ref="D392">IFERROR(INDEX('Paste Here'!A$2:A$2500,SMALL(IF((VALUE('Paste Here'!E$2:E$2500)&gt;=18), ROW('Paste Here'!H$2:H$2500)-ROW('Paste Here'!E$2)+1),ROW(390:390))), "")</f>
        <v/>
      </c>
      <c r="E392" s="35" t="str" cm="1">
        <f t="array" ref="E392">IFERROR(INDEX('Paste Here'!A$2:A$2500,SMALL(IF((VALUE('Paste Here'!G$2:G$2500)&gt;=5)*(VALUE('Paste Here'!G$2:G$2500)&lt;=9), ROW('Paste Here'!G$2:G$2500)-ROW('Paste Here'!G$2)+1),ROW(390:390))), "")</f>
        <v/>
      </c>
      <c r="F392" s="36" t="str" cm="1">
        <f t="array" ref="F392">IFERROR(INDEX('Paste Here'!A$2:A$2500,SMALL(IF((VALUE('Paste Here'!G$2:G$2500)&gt;=10)*(VALUE('Paste Here'!G$2:G$2500)&lt;=17), ROW('Paste Here'!H$2:H$2500)-ROW('Paste Here'!G$2)+1),ROW(390:390))), "")</f>
        <v/>
      </c>
      <c r="G392" s="99" t="str" cm="1">
        <f t="array" ref="G392">IFERROR(INDEX('Paste Here'!A$2:A$2500,SMALL(IF((VALUE('Paste Here'!G$2:G$2500)&gt;=18), ROW('Paste Here'!H$2:H$2500)-ROW('Paste Here'!G$2)+1),ROW(390:390))), "")</f>
        <v/>
      </c>
      <c r="H392" s="2"/>
      <c r="K392" s="10"/>
      <c r="Q392" s="10"/>
    </row>
    <row r="393" spans="1:17">
      <c r="A393" s="2"/>
      <c r="B393" s="35" t="str" cm="1">
        <f t="array" ref="B393">IFERROR(INDEX('Paste Here'!A$2:A$2500,SMALL(IF((VALUE('Paste Here'!E$2:E$2500)&gt;=5)*(VALUE('Paste Here'!E$2:E$2500)&lt;=9), ROW('Paste Here'!E$2:E$2500)-ROW('Paste Here'!E$2)+1),ROW(391:391))), "")</f>
        <v/>
      </c>
      <c r="C393" s="36" t="str" cm="1">
        <f t="array" ref="C393">IFERROR(INDEX('Paste Here'!A$2:A$2500,SMALL(IF((VALUE('Paste Here'!E$2:E$2500)&gt;=10)*(VALUE('Paste Here'!E$2:E$2500)&lt;=17), ROW('Paste Here'!H$2:H$2500)-ROW('Paste Here'!E$2)+1),ROW(391:391))), "")</f>
        <v/>
      </c>
      <c r="D393" s="37" t="str" cm="1">
        <f t="array" ref="D393">IFERROR(INDEX('Paste Here'!A$2:A$2500,SMALL(IF((VALUE('Paste Here'!E$2:E$2500)&gt;=18), ROW('Paste Here'!H$2:H$2500)-ROW('Paste Here'!E$2)+1),ROW(391:391))), "")</f>
        <v/>
      </c>
      <c r="E393" s="35" t="str" cm="1">
        <f t="array" ref="E393">IFERROR(INDEX('Paste Here'!A$2:A$2500,SMALL(IF((VALUE('Paste Here'!G$2:G$2500)&gt;=5)*(VALUE('Paste Here'!G$2:G$2500)&lt;=9), ROW('Paste Here'!G$2:G$2500)-ROW('Paste Here'!G$2)+1),ROW(391:391))), "")</f>
        <v/>
      </c>
      <c r="F393" s="36" t="str" cm="1">
        <f t="array" ref="F393">IFERROR(INDEX('Paste Here'!A$2:A$2500,SMALL(IF((VALUE('Paste Here'!G$2:G$2500)&gt;=10)*(VALUE('Paste Here'!G$2:G$2500)&lt;=17), ROW('Paste Here'!H$2:H$2500)-ROW('Paste Here'!G$2)+1),ROW(391:391))), "")</f>
        <v/>
      </c>
      <c r="G393" s="99" t="str" cm="1">
        <f t="array" ref="G393">IFERROR(INDEX('Paste Here'!A$2:A$2500,SMALL(IF((VALUE('Paste Here'!G$2:G$2500)&gt;=18), ROW('Paste Here'!H$2:H$2500)-ROW('Paste Here'!G$2)+1),ROW(391:391))), "")</f>
        <v/>
      </c>
      <c r="H393" s="2"/>
      <c r="K393" s="10"/>
      <c r="Q393" s="10"/>
    </row>
    <row r="394" spans="1:17">
      <c r="A394" s="2"/>
      <c r="B394" s="35" t="str" cm="1">
        <f t="array" ref="B394">IFERROR(INDEX('Paste Here'!A$2:A$2500,SMALL(IF((VALUE('Paste Here'!E$2:E$2500)&gt;=5)*(VALUE('Paste Here'!E$2:E$2500)&lt;=9), ROW('Paste Here'!E$2:E$2500)-ROW('Paste Here'!E$2)+1),ROW(392:392))), "")</f>
        <v/>
      </c>
      <c r="C394" s="36" t="str" cm="1">
        <f t="array" ref="C394">IFERROR(INDEX('Paste Here'!A$2:A$2500,SMALL(IF((VALUE('Paste Here'!E$2:E$2500)&gt;=10)*(VALUE('Paste Here'!E$2:E$2500)&lt;=17), ROW('Paste Here'!H$2:H$2500)-ROW('Paste Here'!E$2)+1),ROW(392:392))), "")</f>
        <v/>
      </c>
      <c r="D394" s="37" t="str" cm="1">
        <f t="array" ref="D394">IFERROR(INDEX('Paste Here'!A$2:A$2500,SMALL(IF((VALUE('Paste Here'!E$2:E$2500)&gt;=18), ROW('Paste Here'!H$2:H$2500)-ROW('Paste Here'!E$2)+1),ROW(392:392))), "")</f>
        <v/>
      </c>
      <c r="E394" s="35" t="str" cm="1">
        <f t="array" ref="E394">IFERROR(INDEX('Paste Here'!A$2:A$2500,SMALL(IF((VALUE('Paste Here'!G$2:G$2500)&gt;=5)*(VALUE('Paste Here'!G$2:G$2500)&lt;=9), ROW('Paste Here'!G$2:G$2500)-ROW('Paste Here'!G$2)+1),ROW(392:392))), "")</f>
        <v/>
      </c>
      <c r="F394" s="36" t="str" cm="1">
        <f t="array" ref="F394">IFERROR(INDEX('Paste Here'!A$2:A$2500,SMALL(IF((VALUE('Paste Here'!G$2:G$2500)&gt;=10)*(VALUE('Paste Here'!G$2:G$2500)&lt;=17), ROW('Paste Here'!H$2:H$2500)-ROW('Paste Here'!G$2)+1),ROW(392:392))), "")</f>
        <v/>
      </c>
      <c r="G394" s="99" t="str" cm="1">
        <f t="array" ref="G394">IFERROR(INDEX('Paste Here'!A$2:A$2500,SMALL(IF((VALUE('Paste Here'!G$2:G$2500)&gt;=18), ROW('Paste Here'!H$2:H$2500)-ROW('Paste Here'!G$2)+1),ROW(392:392))), "")</f>
        <v/>
      </c>
      <c r="H394" s="2"/>
      <c r="K394" s="10"/>
      <c r="Q394" s="10"/>
    </row>
    <row r="395" spans="1:17">
      <c r="A395" s="2"/>
      <c r="B395" s="35" t="str" cm="1">
        <f t="array" ref="B395">IFERROR(INDEX('Paste Here'!A$2:A$2500,SMALL(IF((VALUE('Paste Here'!E$2:E$2500)&gt;=5)*(VALUE('Paste Here'!E$2:E$2500)&lt;=9), ROW('Paste Here'!E$2:E$2500)-ROW('Paste Here'!E$2)+1),ROW(393:393))), "")</f>
        <v/>
      </c>
      <c r="C395" s="36" t="str" cm="1">
        <f t="array" ref="C395">IFERROR(INDEX('Paste Here'!A$2:A$2500,SMALL(IF((VALUE('Paste Here'!E$2:E$2500)&gt;=10)*(VALUE('Paste Here'!E$2:E$2500)&lt;=17), ROW('Paste Here'!H$2:H$2500)-ROW('Paste Here'!E$2)+1),ROW(393:393))), "")</f>
        <v/>
      </c>
      <c r="D395" s="37" t="str" cm="1">
        <f t="array" ref="D395">IFERROR(INDEX('Paste Here'!A$2:A$2500,SMALL(IF((VALUE('Paste Here'!E$2:E$2500)&gt;=18), ROW('Paste Here'!H$2:H$2500)-ROW('Paste Here'!E$2)+1),ROW(393:393))), "")</f>
        <v/>
      </c>
      <c r="E395" s="35" t="str" cm="1">
        <f t="array" ref="E395">IFERROR(INDEX('Paste Here'!A$2:A$2500,SMALL(IF((VALUE('Paste Here'!G$2:G$2500)&gt;=5)*(VALUE('Paste Here'!G$2:G$2500)&lt;=9), ROW('Paste Here'!G$2:G$2500)-ROW('Paste Here'!G$2)+1),ROW(393:393))), "")</f>
        <v/>
      </c>
      <c r="F395" s="36" t="str" cm="1">
        <f t="array" ref="F395">IFERROR(INDEX('Paste Here'!A$2:A$2500,SMALL(IF((VALUE('Paste Here'!G$2:G$2500)&gt;=10)*(VALUE('Paste Here'!G$2:G$2500)&lt;=17), ROW('Paste Here'!H$2:H$2500)-ROW('Paste Here'!G$2)+1),ROW(393:393))), "")</f>
        <v/>
      </c>
      <c r="G395" s="99" t="str" cm="1">
        <f t="array" ref="G395">IFERROR(INDEX('Paste Here'!A$2:A$2500,SMALL(IF((VALUE('Paste Here'!G$2:G$2500)&gt;=18), ROW('Paste Here'!H$2:H$2500)-ROW('Paste Here'!G$2)+1),ROW(393:393))), "")</f>
        <v/>
      </c>
      <c r="H395" s="2"/>
      <c r="K395" s="10"/>
      <c r="Q395" s="10"/>
    </row>
    <row r="396" spans="1:17">
      <c r="A396" s="2"/>
      <c r="B396" s="35" t="str" cm="1">
        <f t="array" ref="B396">IFERROR(INDEX('Paste Here'!A$2:A$2500,SMALL(IF((VALUE('Paste Here'!E$2:E$2500)&gt;=5)*(VALUE('Paste Here'!E$2:E$2500)&lt;=9), ROW('Paste Here'!E$2:E$2500)-ROW('Paste Here'!E$2)+1),ROW(394:394))), "")</f>
        <v/>
      </c>
      <c r="C396" s="36" t="str" cm="1">
        <f t="array" ref="C396">IFERROR(INDEX('Paste Here'!A$2:A$2500,SMALL(IF((VALUE('Paste Here'!E$2:E$2500)&gt;=10)*(VALUE('Paste Here'!E$2:E$2500)&lt;=17), ROW('Paste Here'!H$2:H$2500)-ROW('Paste Here'!E$2)+1),ROW(394:394))), "")</f>
        <v/>
      </c>
      <c r="D396" s="37" t="str" cm="1">
        <f t="array" ref="D396">IFERROR(INDEX('Paste Here'!A$2:A$2500,SMALL(IF((VALUE('Paste Here'!E$2:E$2500)&gt;=18), ROW('Paste Here'!H$2:H$2500)-ROW('Paste Here'!E$2)+1),ROW(394:394))), "")</f>
        <v/>
      </c>
      <c r="E396" s="35" t="str" cm="1">
        <f t="array" ref="E396">IFERROR(INDEX('Paste Here'!A$2:A$2500,SMALL(IF((VALUE('Paste Here'!G$2:G$2500)&gt;=5)*(VALUE('Paste Here'!G$2:G$2500)&lt;=9), ROW('Paste Here'!G$2:G$2500)-ROW('Paste Here'!G$2)+1),ROW(394:394))), "")</f>
        <v/>
      </c>
      <c r="F396" s="36" t="str" cm="1">
        <f t="array" ref="F396">IFERROR(INDEX('Paste Here'!A$2:A$2500,SMALL(IF((VALUE('Paste Here'!G$2:G$2500)&gt;=10)*(VALUE('Paste Here'!G$2:G$2500)&lt;=17), ROW('Paste Here'!H$2:H$2500)-ROW('Paste Here'!G$2)+1),ROW(394:394))), "")</f>
        <v/>
      </c>
      <c r="G396" s="99" t="str" cm="1">
        <f t="array" ref="G396">IFERROR(INDEX('Paste Here'!A$2:A$2500,SMALL(IF((VALUE('Paste Here'!G$2:G$2500)&gt;=18), ROW('Paste Here'!H$2:H$2500)-ROW('Paste Here'!G$2)+1),ROW(394:394))), "")</f>
        <v/>
      </c>
      <c r="H396" s="2"/>
      <c r="K396" s="10"/>
      <c r="Q396" s="10"/>
    </row>
    <row r="397" spans="1:17">
      <c r="A397" s="2"/>
      <c r="B397" s="35" t="str" cm="1">
        <f t="array" ref="B397">IFERROR(INDEX('Paste Here'!A$2:A$2500,SMALL(IF((VALUE('Paste Here'!E$2:E$2500)&gt;=5)*(VALUE('Paste Here'!E$2:E$2500)&lt;=9), ROW('Paste Here'!E$2:E$2500)-ROW('Paste Here'!E$2)+1),ROW(395:395))), "")</f>
        <v/>
      </c>
      <c r="C397" s="36" t="str" cm="1">
        <f t="array" ref="C397">IFERROR(INDEX('Paste Here'!A$2:A$2500,SMALL(IF((VALUE('Paste Here'!E$2:E$2500)&gt;=10)*(VALUE('Paste Here'!E$2:E$2500)&lt;=17), ROW('Paste Here'!H$2:H$2500)-ROW('Paste Here'!E$2)+1),ROW(395:395))), "")</f>
        <v/>
      </c>
      <c r="D397" s="37" t="str" cm="1">
        <f t="array" ref="D397">IFERROR(INDEX('Paste Here'!A$2:A$2500,SMALL(IF((VALUE('Paste Here'!E$2:E$2500)&gt;=18), ROW('Paste Here'!H$2:H$2500)-ROW('Paste Here'!E$2)+1),ROW(395:395))), "")</f>
        <v/>
      </c>
      <c r="E397" s="35" t="str" cm="1">
        <f t="array" ref="E397">IFERROR(INDEX('Paste Here'!A$2:A$2500,SMALL(IF((VALUE('Paste Here'!G$2:G$2500)&gt;=5)*(VALUE('Paste Here'!G$2:G$2500)&lt;=9), ROW('Paste Here'!G$2:G$2500)-ROW('Paste Here'!G$2)+1),ROW(395:395))), "")</f>
        <v/>
      </c>
      <c r="F397" s="36" t="str" cm="1">
        <f t="array" ref="F397">IFERROR(INDEX('Paste Here'!A$2:A$2500,SMALL(IF((VALUE('Paste Here'!G$2:G$2500)&gt;=10)*(VALUE('Paste Here'!G$2:G$2500)&lt;=17), ROW('Paste Here'!H$2:H$2500)-ROW('Paste Here'!G$2)+1),ROW(395:395))), "")</f>
        <v/>
      </c>
      <c r="G397" s="99" t="str" cm="1">
        <f t="array" ref="G397">IFERROR(INDEX('Paste Here'!A$2:A$2500,SMALL(IF((VALUE('Paste Here'!G$2:G$2500)&gt;=18), ROW('Paste Here'!H$2:H$2500)-ROW('Paste Here'!G$2)+1),ROW(395:395))), "")</f>
        <v/>
      </c>
      <c r="H397" s="2"/>
      <c r="K397" s="10"/>
      <c r="Q397" s="10"/>
    </row>
    <row r="398" spans="1:17">
      <c r="A398" s="2"/>
      <c r="B398" s="35" t="str" cm="1">
        <f t="array" ref="B398">IFERROR(INDEX('Paste Here'!A$2:A$2500,SMALL(IF((VALUE('Paste Here'!E$2:E$2500)&gt;=5)*(VALUE('Paste Here'!E$2:E$2500)&lt;=9), ROW('Paste Here'!E$2:E$2500)-ROW('Paste Here'!E$2)+1),ROW(396:396))), "")</f>
        <v/>
      </c>
      <c r="C398" s="36" t="str" cm="1">
        <f t="array" ref="C398">IFERROR(INDEX('Paste Here'!A$2:A$2500,SMALL(IF((VALUE('Paste Here'!E$2:E$2500)&gt;=10)*(VALUE('Paste Here'!E$2:E$2500)&lt;=17), ROW('Paste Here'!H$2:H$2500)-ROW('Paste Here'!E$2)+1),ROW(396:396))), "")</f>
        <v/>
      </c>
      <c r="D398" s="37" t="str" cm="1">
        <f t="array" ref="D398">IFERROR(INDEX('Paste Here'!A$2:A$2500,SMALL(IF((VALUE('Paste Here'!E$2:E$2500)&gt;=18), ROW('Paste Here'!H$2:H$2500)-ROW('Paste Here'!E$2)+1),ROW(396:396))), "")</f>
        <v/>
      </c>
      <c r="E398" s="35" t="str" cm="1">
        <f t="array" ref="E398">IFERROR(INDEX('Paste Here'!A$2:A$2500,SMALL(IF((VALUE('Paste Here'!G$2:G$2500)&gt;=5)*(VALUE('Paste Here'!G$2:G$2500)&lt;=9), ROW('Paste Here'!G$2:G$2500)-ROW('Paste Here'!G$2)+1),ROW(396:396))), "")</f>
        <v/>
      </c>
      <c r="F398" s="36" t="str" cm="1">
        <f t="array" ref="F398">IFERROR(INDEX('Paste Here'!A$2:A$2500,SMALL(IF((VALUE('Paste Here'!G$2:G$2500)&gt;=10)*(VALUE('Paste Here'!G$2:G$2500)&lt;=17), ROW('Paste Here'!H$2:H$2500)-ROW('Paste Here'!G$2)+1),ROW(396:396))), "")</f>
        <v/>
      </c>
      <c r="G398" s="99" t="str" cm="1">
        <f t="array" ref="G398">IFERROR(INDEX('Paste Here'!A$2:A$2500,SMALL(IF((VALUE('Paste Here'!G$2:G$2500)&gt;=18), ROW('Paste Here'!H$2:H$2500)-ROW('Paste Here'!G$2)+1),ROW(396:396))), "")</f>
        <v/>
      </c>
      <c r="H398" s="2"/>
      <c r="K398" s="10"/>
      <c r="Q398" s="10"/>
    </row>
    <row r="399" spans="1:17">
      <c r="A399" s="2"/>
      <c r="B399" s="35" t="str" cm="1">
        <f t="array" ref="B399">IFERROR(INDEX('Paste Here'!A$2:A$2500,SMALL(IF((VALUE('Paste Here'!E$2:E$2500)&gt;=5)*(VALUE('Paste Here'!E$2:E$2500)&lt;=9), ROW('Paste Here'!E$2:E$2500)-ROW('Paste Here'!E$2)+1),ROW(397:397))), "")</f>
        <v/>
      </c>
      <c r="C399" s="36" t="str" cm="1">
        <f t="array" ref="C399">IFERROR(INDEX('Paste Here'!A$2:A$2500,SMALL(IF((VALUE('Paste Here'!E$2:E$2500)&gt;=10)*(VALUE('Paste Here'!E$2:E$2500)&lt;=17), ROW('Paste Here'!H$2:H$2500)-ROW('Paste Here'!E$2)+1),ROW(397:397))), "")</f>
        <v/>
      </c>
      <c r="D399" s="37" t="str" cm="1">
        <f t="array" ref="D399">IFERROR(INDEX('Paste Here'!A$2:A$2500,SMALL(IF((VALUE('Paste Here'!E$2:E$2500)&gt;=18), ROW('Paste Here'!H$2:H$2500)-ROW('Paste Here'!E$2)+1),ROW(397:397))), "")</f>
        <v/>
      </c>
      <c r="E399" s="35" t="str" cm="1">
        <f t="array" ref="E399">IFERROR(INDEX('Paste Here'!A$2:A$2500,SMALL(IF((VALUE('Paste Here'!G$2:G$2500)&gt;=5)*(VALUE('Paste Here'!G$2:G$2500)&lt;=9), ROW('Paste Here'!G$2:G$2500)-ROW('Paste Here'!G$2)+1),ROW(397:397))), "")</f>
        <v/>
      </c>
      <c r="F399" s="36" t="str" cm="1">
        <f t="array" ref="F399">IFERROR(INDEX('Paste Here'!A$2:A$2500,SMALL(IF((VALUE('Paste Here'!G$2:G$2500)&gt;=10)*(VALUE('Paste Here'!G$2:G$2500)&lt;=17), ROW('Paste Here'!H$2:H$2500)-ROW('Paste Here'!G$2)+1),ROW(397:397))), "")</f>
        <v/>
      </c>
      <c r="G399" s="99" t="str" cm="1">
        <f t="array" ref="G399">IFERROR(INDEX('Paste Here'!A$2:A$2500,SMALL(IF((VALUE('Paste Here'!G$2:G$2500)&gt;=18), ROW('Paste Here'!H$2:H$2500)-ROW('Paste Here'!G$2)+1),ROW(397:397))), "")</f>
        <v/>
      </c>
      <c r="H399" s="2"/>
      <c r="K399" s="10"/>
      <c r="Q399" s="10"/>
    </row>
    <row r="400" spans="1:17">
      <c r="A400" s="2"/>
      <c r="B400" s="35" t="str" cm="1">
        <f t="array" ref="B400">IFERROR(INDEX('Paste Here'!A$2:A$2500,SMALL(IF((VALUE('Paste Here'!E$2:E$2500)&gt;=5)*(VALUE('Paste Here'!E$2:E$2500)&lt;=9), ROW('Paste Here'!E$2:E$2500)-ROW('Paste Here'!E$2)+1),ROW(398:398))), "")</f>
        <v/>
      </c>
      <c r="C400" s="36" t="str" cm="1">
        <f t="array" ref="C400">IFERROR(INDEX('Paste Here'!A$2:A$2500,SMALL(IF((VALUE('Paste Here'!E$2:E$2500)&gt;=10)*(VALUE('Paste Here'!E$2:E$2500)&lt;=17), ROW('Paste Here'!H$2:H$2500)-ROW('Paste Here'!E$2)+1),ROW(398:398))), "")</f>
        <v/>
      </c>
      <c r="D400" s="37" t="str" cm="1">
        <f t="array" ref="D400">IFERROR(INDEX('Paste Here'!A$2:A$2500,SMALL(IF((VALUE('Paste Here'!E$2:E$2500)&gt;=18), ROW('Paste Here'!H$2:H$2500)-ROW('Paste Here'!E$2)+1),ROW(398:398))), "")</f>
        <v/>
      </c>
      <c r="E400" s="35" t="str" cm="1">
        <f t="array" ref="E400">IFERROR(INDEX('Paste Here'!A$2:A$2500,SMALL(IF((VALUE('Paste Here'!G$2:G$2500)&gt;=5)*(VALUE('Paste Here'!G$2:G$2500)&lt;=9), ROW('Paste Here'!G$2:G$2500)-ROW('Paste Here'!G$2)+1),ROW(398:398))), "")</f>
        <v/>
      </c>
      <c r="F400" s="36" t="str" cm="1">
        <f t="array" ref="F400">IFERROR(INDEX('Paste Here'!A$2:A$2500,SMALL(IF((VALUE('Paste Here'!G$2:G$2500)&gt;=10)*(VALUE('Paste Here'!G$2:G$2500)&lt;=17), ROW('Paste Here'!H$2:H$2500)-ROW('Paste Here'!G$2)+1),ROW(398:398))), "")</f>
        <v/>
      </c>
      <c r="G400" s="99" t="str" cm="1">
        <f t="array" ref="G400">IFERROR(INDEX('Paste Here'!A$2:A$2500,SMALL(IF((VALUE('Paste Here'!G$2:G$2500)&gt;=18), ROW('Paste Here'!H$2:H$2500)-ROW('Paste Here'!G$2)+1),ROW(398:398))), "")</f>
        <v/>
      </c>
      <c r="H400" s="2"/>
      <c r="K400" s="10"/>
      <c r="Q400" s="10"/>
    </row>
    <row r="401" spans="1:17">
      <c r="A401" s="2"/>
      <c r="B401" s="35" t="str" cm="1">
        <f t="array" ref="B401">IFERROR(INDEX('Paste Here'!A$2:A$2500,SMALL(IF((VALUE('Paste Here'!E$2:E$2500)&gt;=5)*(VALUE('Paste Here'!E$2:E$2500)&lt;=9), ROW('Paste Here'!E$2:E$2500)-ROW('Paste Here'!E$2)+1),ROW(399:399))), "")</f>
        <v/>
      </c>
      <c r="C401" s="36" t="str" cm="1">
        <f t="array" ref="C401">IFERROR(INDEX('Paste Here'!A$2:A$2500,SMALL(IF((VALUE('Paste Here'!E$2:E$2500)&gt;=10)*(VALUE('Paste Here'!E$2:E$2500)&lt;=17), ROW('Paste Here'!H$2:H$2500)-ROW('Paste Here'!E$2)+1),ROW(399:399))), "")</f>
        <v/>
      </c>
      <c r="D401" s="37" t="str" cm="1">
        <f t="array" ref="D401">IFERROR(INDEX('Paste Here'!A$2:A$2500,SMALL(IF((VALUE('Paste Here'!E$2:E$2500)&gt;=18), ROW('Paste Here'!H$2:H$2500)-ROW('Paste Here'!E$2)+1),ROW(399:399))), "")</f>
        <v/>
      </c>
      <c r="E401" s="35" t="str" cm="1">
        <f t="array" ref="E401">IFERROR(INDEX('Paste Here'!A$2:A$2500,SMALL(IF((VALUE('Paste Here'!G$2:G$2500)&gt;=5)*(VALUE('Paste Here'!G$2:G$2500)&lt;=9), ROW('Paste Here'!G$2:G$2500)-ROW('Paste Here'!G$2)+1),ROW(399:399))), "")</f>
        <v/>
      </c>
      <c r="F401" s="36" t="str" cm="1">
        <f t="array" ref="F401">IFERROR(INDEX('Paste Here'!A$2:A$2500,SMALL(IF((VALUE('Paste Here'!G$2:G$2500)&gt;=10)*(VALUE('Paste Here'!G$2:G$2500)&lt;=17), ROW('Paste Here'!H$2:H$2500)-ROW('Paste Here'!G$2)+1),ROW(399:399))), "")</f>
        <v/>
      </c>
      <c r="G401" s="99" t="str" cm="1">
        <f t="array" ref="G401">IFERROR(INDEX('Paste Here'!A$2:A$2500,SMALL(IF((VALUE('Paste Here'!G$2:G$2500)&gt;=18), ROW('Paste Here'!H$2:H$2500)-ROW('Paste Here'!G$2)+1),ROW(399:399))), "")</f>
        <v/>
      </c>
      <c r="H401" s="2"/>
      <c r="K401" s="10"/>
      <c r="Q401" s="10"/>
    </row>
    <row r="402" spans="1:17">
      <c r="A402" s="2"/>
      <c r="B402" s="35" t="str" cm="1">
        <f t="array" ref="B402">IFERROR(INDEX('Paste Here'!A$2:A$2500,SMALL(IF((VALUE('Paste Here'!E$2:E$2500)&gt;=5)*(VALUE('Paste Here'!E$2:E$2500)&lt;=9), ROW('Paste Here'!E$2:E$2500)-ROW('Paste Here'!E$2)+1),ROW(400:400))), "")</f>
        <v/>
      </c>
      <c r="C402" s="36" t="str" cm="1">
        <f t="array" ref="C402">IFERROR(INDEX('Paste Here'!A$2:A$2500,SMALL(IF((VALUE('Paste Here'!E$2:E$2500)&gt;=10)*(VALUE('Paste Here'!E$2:E$2500)&lt;=17), ROW('Paste Here'!H$2:H$2500)-ROW('Paste Here'!E$2)+1),ROW(400:400))), "")</f>
        <v/>
      </c>
      <c r="D402" s="37" t="str" cm="1">
        <f t="array" ref="D402">IFERROR(INDEX('Paste Here'!A$2:A$2500,SMALL(IF((VALUE('Paste Here'!E$2:E$2500)&gt;=18), ROW('Paste Here'!H$2:H$2500)-ROW('Paste Here'!E$2)+1),ROW(400:400))), "")</f>
        <v/>
      </c>
      <c r="E402" s="35" t="str" cm="1">
        <f t="array" ref="E402">IFERROR(INDEX('Paste Here'!A$2:A$2500,SMALL(IF((VALUE('Paste Here'!G$2:G$2500)&gt;=5)*(VALUE('Paste Here'!G$2:G$2500)&lt;=9), ROW('Paste Here'!G$2:G$2500)-ROW('Paste Here'!G$2)+1),ROW(400:400))), "")</f>
        <v/>
      </c>
      <c r="F402" s="36" t="str" cm="1">
        <f t="array" ref="F402">IFERROR(INDEX('Paste Here'!A$2:A$2500,SMALL(IF((VALUE('Paste Here'!G$2:G$2500)&gt;=10)*(VALUE('Paste Here'!G$2:G$2500)&lt;=17), ROW('Paste Here'!H$2:H$2500)-ROW('Paste Here'!G$2)+1),ROW(400:400))), "")</f>
        <v/>
      </c>
      <c r="G402" s="99" t="str" cm="1">
        <f t="array" ref="G402">IFERROR(INDEX('Paste Here'!A$2:A$2500,SMALL(IF((VALUE('Paste Here'!G$2:G$2500)&gt;=18), ROW('Paste Here'!H$2:H$2500)-ROW('Paste Here'!G$2)+1),ROW(400:400))), "")</f>
        <v/>
      </c>
      <c r="H402" s="2"/>
      <c r="K402" s="10"/>
      <c r="Q402" s="10"/>
    </row>
    <row r="403" spans="1:17">
      <c r="A403" s="2"/>
      <c r="B403" s="35" t="str" cm="1">
        <f t="array" ref="B403">IFERROR(INDEX('Paste Here'!A$2:A$2500,SMALL(IF((VALUE('Paste Here'!E$2:E$2500)&gt;=5)*(VALUE('Paste Here'!E$2:E$2500)&lt;=9), ROW('Paste Here'!E$2:E$2500)-ROW('Paste Here'!E$2)+1),ROW(401:401))), "")</f>
        <v/>
      </c>
      <c r="C403" s="36" t="str" cm="1">
        <f t="array" ref="C403">IFERROR(INDEX('Paste Here'!A$2:A$2500,SMALL(IF((VALUE('Paste Here'!E$2:E$2500)&gt;=10)*(VALUE('Paste Here'!E$2:E$2500)&lt;=17), ROW('Paste Here'!H$2:H$2500)-ROW('Paste Here'!E$2)+1),ROW(401:401))), "")</f>
        <v/>
      </c>
      <c r="D403" s="37" t="str" cm="1">
        <f t="array" ref="D403">IFERROR(INDEX('Paste Here'!A$2:A$2500,SMALL(IF((VALUE('Paste Here'!E$2:E$2500)&gt;=18), ROW('Paste Here'!H$2:H$2500)-ROW('Paste Here'!E$2)+1),ROW(401:401))), "")</f>
        <v/>
      </c>
      <c r="E403" s="35" t="str" cm="1">
        <f t="array" ref="E403">IFERROR(INDEX('Paste Here'!A$2:A$2500,SMALL(IF((VALUE('Paste Here'!G$2:G$2500)&gt;=5)*(VALUE('Paste Here'!G$2:G$2500)&lt;=9), ROW('Paste Here'!G$2:G$2500)-ROW('Paste Here'!G$2)+1),ROW(401:401))), "")</f>
        <v/>
      </c>
      <c r="F403" s="36" t="str" cm="1">
        <f t="array" ref="F403">IFERROR(INDEX('Paste Here'!A$2:A$2500,SMALL(IF((VALUE('Paste Here'!G$2:G$2500)&gt;=10)*(VALUE('Paste Here'!G$2:G$2500)&lt;=17), ROW('Paste Here'!H$2:H$2500)-ROW('Paste Here'!G$2)+1),ROW(401:401))), "")</f>
        <v/>
      </c>
      <c r="G403" s="99" t="str" cm="1">
        <f t="array" ref="G403">IFERROR(INDEX('Paste Here'!A$2:A$2500,SMALL(IF((VALUE('Paste Here'!G$2:G$2500)&gt;=18), ROW('Paste Here'!H$2:H$2500)-ROW('Paste Here'!G$2)+1),ROW(401:401))), "")</f>
        <v/>
      </c>
      <c r="H403" s="2"/>
      <c r="K403" s="10"/>
      <c r="Q403" s="10"/>
    </row>
    <row r="404" spans="1:17">
      <c r="A404" s="2"/>
      <c r="B404" s="35" t="str" cm="1">
        <f t="array" ref="B404">IFERROR(INDEX('Paste Here'!A$2:A$2500,SMALL(IF((VALUE('Paste Here'!E$2:E$2500)&gt;=5)*(VALUE('Paste Here'!E$2:E$2500)&lt;=9), ROW('Paste Here'!E$2:E$2500)-ROW('Paste Here'!E$2)+1),ROW(402:402))), "")</f>
        <v/>
      </c>
      <c r="C404" s="36" t="str" cm="1">
        <f t="array" ref="C404">IFERROR(INDEX('Paste Here'!A$2:A$2500,SMALL(IF((VALUE('Paste Here'!E$2:E$2500)&gt;=10)*(VALUE('Paste Here'!E$2:E$2500)&lt;=17), ROW('Paste Here'!H$2:H$2500)-ROW('Paste Here'!E$2)+1),ROW(402:402))), "")</f>
        <v/>
      </c>
      <c r="D404" s="37" t="str" cm="1">
        <f t="array" ref="D404">IFERROR(INDEX('Paste Here'!A$2:A$2500,SMALL(IF((VALUE('Paste Here'!E$2:E$2500)&gt;=18), ROW('Paste Here'!H$2:H$2500)-ROW('Paste Here'!E$2)+1),ROW(402:402))), "")</f>
        <v/>
      </c>
      <c r="E404" s="35" t="str" cm="1">
        <f t="array" ref="E404">IFERROR(INDEX('Paste Here'!A$2:A$2500,SMALL(IF((VALUE('Paste Here'!G$2:G$2500)&gt;=5)*(VALUE('Paste Here'!G$2:G$2500)&lt;=9), ROW('Paste Here'!G$2:G$2500)-ROW('Paste Here'!G$2)+1),ROW(402:402))), "")</f>
        <v/>
      </c>
      <c r="F404" s="36" t="str" cm="1">
        <f t="array" ref="F404">IFERROR(INDEX('Paste Here'!A$2:A$2500,SMALL(IF((VALUE('Paste Here'!G$2:G$2500)&gt;=10)*(VALUE('Paste Here'!G$2:G$2500)&lt;=17), ROW('Paste Here'!H$2:H$2500)-ROW('Paste Here'!G$2)+1),ROW(402:402))), "")</f>
        <v/>
      </c>
      <c r="G404" s="99" t="str" cm="1">
        <f t="array" ref="G404">IFERROR(INDEX('Paste Here'!A$2:A$2500,SMALL(IF((VALUE('Paste Here'!G$2:G$2500)&gt;=18), ROW('Paste Here'!H$2:H$2500)-ROW('Paste Here'!G$2)+1),ROW(402:402))), "")</f>
        <v/>
      </c>
      <c r="H404" s="2"/>
      <c r="K404" s="10"/>
      <c r="Q404" s="10"/>
    </row>
    <row r="405" spans="1:17">
      <c r="A405" s="2"/>
      <c r="B405" s="35" t="str" cm="1">
        <f t="array" ref="B405">IFERROR(INDEX('Paste Here'!A$2:A$2500,SMALL(IF((VALUE('Paste Here'!E$2:E$2500)&gt;=5)*(VALUE('Paste Here'!E$2:E$2500)&lt;=9), ROW('Paste Here'!E$2:E$2500)-ROW('Paste Here'!E$2)+1),ROW(403:403))), "")</f>
        <v/>
      </c>
      <c r="C405" s="36" t="str" cm="1">
        <f t="array" ref="C405">IFERROR(INDEX('Paste Here'!A$2:A$2500,SMALL(IF((VALUE('Paste Here'!E$2:E$2500)&gt;=10)*(VALUE('Paste Here'!E$2:E$2500)&lt;=17), ROW('Paste Here'!H$2:H$2500)-ROW('Paste Here'!E$2)+1),ROW(403:403))), "")</f>
        <v/>
      </c>
      <c r="D405" s="37" t="str" cm="1">
        <f t="array" ref="D405">IFERROR(INDEX('Paste Here'!A$2:A$2500,SMALL(IF((VALUE('Paste Here'!E$2:E$2500)&gt;=18), ROW('Paste Here'!H$2:H$2500)-ROW('Paste Here'!E$2)+1),ROW(403:403))), "")</f>
        <v/>
      </c>
      <c r="E405" s="35" t="str" cm="1">
        <f t="array" ref="E405">IFERROR(INDEX('Paste Here'!A$2:A$2500,SMALL(IF((VALUE('Paste Here'!G$2:G$2500)&gt;=5)*(VALUE('Paste Here'!G$2:G$2500)&lt;=9), ROW('Paste Here'!G$2:G$2500)-ROW('Paste Here'!G$2)+1),ROW(403:403))), "")</f>
        <v/>
      </c>
      <c r="F405" s="36" t="str" cm="1">
        <f t="array" ref="F405">IFERROR(INDEX('Paste Here'!A$2:A$2500,SMALL(IF((VALUE('Paste Here'!G$2:G$2500)&gt;=10)*(VALUE('Paste Here'!G$2:G$2500)&lt;=17), ROW('Paste Here'!H$2:H$2500)-ROW('Paste Here'!G$2)+1),ROW(403:403))), "")</f>
        <v/>
      </c>
      <c r="G405" s="99" t="str" cm="1">
        <f t="array" ref="G405">IFERROR(INDEX('Paste Here'!A$2:A$2500,SMALL(IF((VALUE('Paste Here'!G$2:G$2500)&gt;=18), ROW('Paste Here'!H$2:H$2500)-ROW('Paste Here'!G$2)+1),ROW(403:403))), "")</f>
        <v/>
      </c>
      <c r="H405" s="2"/>
      <c r="K405" s="10"/>
      <c r="Q405" s="10"/>
    </row>
    <row r="406" spans="1:17">
      <c r="A406" s="2"/>
      <c r="B406" s="35" t="str" cm="1">
        <f t="array" ref="B406">IFERROR(INDEX('Paste Here'!A$2:A$2500,SMALL(IF((VALUE('Paste Here'!E$2:E$2500)&gt;=5)*(VALUE('Paste Here'!E$2:E$2500)&lt;=9), ROW('Paste Here'!E$2:E$2500)-ROW('Paste Here'!E$2)+1),ROW(404:404))), "")</f>
        <v/>
      </c>
      <c r="C406" s="36" t="str" cm="1">
        <f t="array" ref="C406">IFERROR(INDEX('Paste Here'!A$2:A$2500,SMALL(IF((VALUE('Paste Here'!E$2:E$2500)&gt;=10)*(VALUE('Paste Here'!E$2:E$2500)&lt;=17), ROW('Paste Here'!H$2:H$2500)-ROW('Paste Here'!E$2)+1),ROW(404:404))), "")</f>
        <v/>
      </c>
      <c r="D406" s="37" t="str" cm="1">
        <f t="array" ref="D406">IFERROR(INDEX('Paste Here'!A$2:A$2500,SMALL(IF((VALUE('Paste Here'!E$2:E$2500)&gt;=18), ROW('Paste Here'!H$2:H$2500)-ROW('Paste Here'!E$2)+1),ROW(404:404))), "")</f>
        <v/>
      </c>
      <c r="E406" s="35" t="str" cm="1">
        <f t="array" ref="E406">IFERROR(INDEX('Paste Here'!A$2:A$2500,SMALL(IF((VALUE('Paste Here'!G$2:G$2500)&gt;=5)*(VALUE('Paste Here'!G$2:G$2500)&lt;=9), ROW('Paste Here'!G$2:G$2500)-ROW('Paste Here'!G$2)+1),ROW(404:404))), "")</f>
        <v/>
      </c>
      <c r="F406" s="36" t="str" cm="1">
        <f t="array" ref="F406">IFERROR(INDEX('Paste Here'!A$2:A$2500,SMALL(IF((VALUE('Paste Here'!G$2:G$2500)&gt;=10)*(VALUE('Paste Here'!G$2:G$2500)&lt;=17), ROW('Paste Here'!H$2:H$2500)-ROW('Paste Here'!G$2)+1),ROW(404:404))), "")</f>
        <v/>
      </c>
      <c r="G406" s="99" t="str" cm="1">
        <f t="array" ref="G406">IFERROR(INDEX('Paste Here'!A$2:A$2500,SMALL(IF((VALUE('Paste Here'!G$2:G$2500)&gt;=18), ROW('Paste Here'!H$2:H$2500)-ROW('Paste Here'!G$2)+1),ROW(404:404))), "")</f>
        <v/>
      </c>
      <c r="H406" s="2"/>
      <c r="K406" s="10"/>
      <c r="Q406" s="10"/>
    </row>
    <row r="407" spans="1:17">
      <c r="A407" s="2"/>
      <c r="B407" s="35" t="str" cm="1">
        <f t="array" ref="B407">IFERROR(INDEX('Paste Here'!A$2:A$2500,SMALL(IF((VALUE('Paste Here'!E$2:E$2500)&gt;=5)*(VALUE('Paste Here'!E$2:E$2500)&lt;=9), ROW('Paste Here'!E$2:E$2500)-ROW('Paste Here'!E$2)+1),ROW(405:405))), "")</f>
        <v/>
      </c>
      <c r="C407" s="36" t="str" cm="1">
        <f t="array" ref="C407">IFERROR(INDEX('Paste Here'!A$2:A$2500,SMALL(IF((VALUE('Paste Here'!E$2:E$2500)&gt;=10)*(VALUE('Paste Here'!E$2:E$2500)&lt;=17), ROW('Paste Here'!H$2:H$2500)-ROW('Paste Here'!E$2)+1),ROW(405:405))), "")</f>
        <v/>
      </c>
      <c r="D407" s="37" t="str" cm="1">
        <f t="array" ref="D407">IFERROR(INDEX('Paste Here'!A$2:A$2500,SMALL(IF((VALUE('Paste Here'!E$2:E$2500)&gt;=18), ROW('Paste Here'!H$2:H$2500)-ROW('Paste Here'!E$2)+1),ROW(405:405))), "")</f>
        <v/>
      </c>
      <c r="E407" s="35" t="str" cm="1">
        <f t="array" ref="E407">IFERROR(INDEX('Paste Here'!A$2:A$2500,SMALL(IF((VALUE('Paste Here'!G$2:G$2500)&gt;=5)*(VALUE('Paste Here'!G$2:G$2500)&lt;=9), ROW('Paste Here'!G$2:G$2500)-ROW('Paste Here'!G$2)+1),ROW(405:405))), "")</f>
        <v/>
      </c>
      <c r="F407" s="36" t="str" cm="1">
        <f t="array" ref="F407">IFERROR(INDEX('Paste Here'!A$2:A$2500,SMALL(IF((VALUE('Paste Here'!G$2:G$2500)&gt;=10)*(VALUE('Paste Here'!G$2:G$2500)&lt;=17), ROW('Paste Here'!H$2:H$2500)-ROW('Paste Here'!G$2)+1),ROW(405:405))), "")</f>
        <v/>
      </c>
      <c r="G407" s="99" t="str" cm="1">
        <f t="array" ref="G407">IFERROR(INDEX('Paste Here'!A$2:A$2500,SMALL(IF((VALUE('Paste Here'!G$2:G$2500)&gt;=18), ROW('Paste Here'!H$2:H$2500)-ROW('Paste Here'!G$2)+1),ROW(405:405))), "")</f>
        <v/>
      </c>
      <c r="H407" s="2"/>
      <c r="K407" s="10"/>
      <c r="Q407" s="10"/>
    </row>
    <row r="408" spans="1:17">
      <c r="A408" s="2"/>
      <c r="B408" s="35" t="str" cm="1">
        <f t="array" ref="B408">IFERROR(INDEX('Paste Here'!A$2:A$2500,SMALL(IF((VALUE('Paste Here'!E$2:E$2500)&gt;=5)*(VALUE('Paste Here'!E$2:E$2500)&lt;=9), ROW('Paste Here'!E$2:E$2500)-ROW('Paste Here'!E$2)+1),ROW(406:406))), "")</f>
        <v/>
      </c>
      <c r="C408" s="36" t="str" cm="1">
        <f t="array" ref="C408">IFERROR(INDEX('Paste Here'!A$2:A$2500,SMALL(IF((VALUE('Paste Here'!E$2:E$2500)&gt;=10)*(VALUE('Paste Here'!E$2:E$2500)&lt;=17), ROW('Paste Here'!H$2:H$2500)-ROW('Paste Here'!E$2)+1),ROW(406:406))), "")</f>
        <v/>
      </c>
      <c r="D408" s="37" t="str" cm="1">
        <f t="array" ref="D408">IFERROR(INDEX('Paste Here'!A$2:A$2500,SMALL(IF((VALUE('Paste Here'!E$2:E$2500)&gt;=18), ROW('Paste Here'!H$2:H$2500)-ROW('Paste Here'!E$2)+1),ROW(406:406))), "")</f>
        <v/>
      </c>
      <c r="E408" s="35" t="str" cm="1">
        <f t="array" ref="E408">IFERROR(INDEX('Paste Here'!A$2:A$2500,SMALL(IF((VALUE('Paste Here'!G$2:G$2500)&gt;=5)*(VALUE('Paste Here'!G$2:G$2500)&lt;=9), ROW('Paste Here'!G$2:G$2500)-ROW('Paste Here'!G$2)+1),ROW(406:406))), "")</f>
        <v/>
      </c>
      <c r="F408" s="36" t="str" cm="1">
        <f t="array" ref="F408">IFERROR(INDEX('Paste Here'!A$2:A$2500,SMALL(IF((VALUE('Paste Here'!G$2:G$2500)&gt;=10)*(VALUE('Paste Here'!G$2:G$2500)&lt;=17), ROW('Paste Here'!H$2:H$2500)-ROW('Paste Here'!G$2)+1),ROW(406:406))), "")</f>
        <v/>
      </c>
      <c r="G408" s="99" t="str" cm="1">
        <f t="array" ref="G408">IFERROR(INDEX('Paste Here'!A$2:A$2500,SMALL(IF((VALUE('Paste Here'!G$2:G$2500)&gt;=18), ROW('Paste Here'!H$2:H$2500)-ROW('Paste Here'!G$2)+1),ROW(406:406))), "")</f>
        <v/>
      </c>
      <c r="H408" s="2"/>
      <c r="K408" s="10"/>
      <c r="Q408" s="10"/>
    </row>
    <row r="409" spans="1:17">
      <c r="A409" s="2"/>
      <c r="B409" s="35" t="str" cm="1">
        <f t="array" ref="B409">IFERROR(INDEX('Paste Here'!A$2:A$2500,SMALL(IF((VALUE('Paste Here'!E$2:E$2500)&gt;=5)*(VALUE('Paste Here'!E$2:E$2500)&lt;=9), ROW('Paste Here'!E$2:E$2500)-ROW('Paste Here'!E$2)+1),ROW(407:407))), "")</f>
        <v/>
      </c>
      <c r="C409" s="36" t="str" cm="1">
        <f t="array" ref="C409">IFERROR(INDEX('Paste Here'!A$2:A$2500,SMALL(IF((VALUE('Paste Here'!E$2:E$2500)&gt;=10)*(VALUE('Paste Here'!E$2:E$2500)&lt;=17), ROW('Paste Here'!H$2:H$2500)-ROW('Paste Here'!E$2)+1),ROW(407:407))), "")</f>
        <v/>
      </c>
      <c r="D409" s="37" t="str" cm="1">
        <f t="array" ref="D409">IFERROR(INDEX('Paste Here'!A$2:A$2500,SMALL(IF((VALUE('Paste Here'!E$2:E$2500)&gt;=18), ROW('Paste Here'!H$2:H$2500)-ROW('Paste Here'!E$2)+1),ROW(407:407))), "")</f>
        <v/>
      </c>
      <c r="E409" s="35" t="str" cm="1">
        <f t="array" ref="E409">IFERROR(INDEX('Paste Here'!A$2:A$2500,SMALL(IF((VALUE('Paste Here'!G$2:G$2500)&gt;=5)*(VALUE('Paste Here'!G$2:G$2500)&lt;=9), ROW('Paste Here'!G$2:G$2500)-ROW('Paste Here'!G$2)+1),ROW(407:407))), "")</f>
        <v/>
      </c>
      <c r="F409" s="36" t="str" cm="1">
        <f t="array" ref="F409">IFERROR(INDEX('Paste Here'!A$2:A$2500,SMALL(IF((VALUE('Paste Here'!G$2:G$2500)&gt;=10)*(VALUE('Paste Here'!G$2:G$2500)&lt;=17), ROW('Paste Here'!H$2:H$2500)-ROW('Paste Here'!G$2)+1),ROW(407:407))), "")</f>
        <v/>
      </c>
      <c r="G409" s="99" t="str" cm="1">
        <f t="array" ref="G409">IFERROR(INDEX('Paste Here'!A$2:A$2500,SMALL(IF((VALUE('Paste Here'!G$2:G$2500)&gt;=18), ROW('Paste Here'!H$2:H$2500)-ROW('Paste Here'!G$2)+1),ROW(407:407))), "")</f>
        <v/>
      </c>
      <c r="H409" s="2"/>
      <c r="K409" s="10"/>
      <c r="Q409" s="10"/>
    </row>
    <row r="410" spans="1:17">
      <c r="A410" s="2"/>
      <c r="B410" s="35" t="str" cm="1">
        <f t="array" ref="B410">IFERROR(INDEX('Paste Here'!A$2:A$2500,SMALL(IF((VALUE('Paste Here'!E$2:E$2500)&gt;=5)*(VALUE('Paste Here'!E$2:E$2500)&lt;=9), ROW('Paste Here'!E$2:E$2500)-ROW('Paste Here'!E$2)+1),ROW(408:408))), "")</f>
        <v/>
      </c>
      <c r="C410" s="36" t="str" cm="1">
        <f t="array" ref="C410">IFERROR(INDEX('Paste Here'!A$2:A$2500,SMALL(IF((VALUE('Paste Here'!E$2:E$2500)&gt;=10)*(VALUE('Paste Here'!E$2:E$2500)&lt;=17), ROW('Paste Here'!H$2:H$2500)-ROW('Paste Here'!E$2)+1),ROW(408:408))), "")</f>
        <v/>
      </c>
      <c r="D410" s="37" t="str" cm="1">
        <f t="array" ref="D410">IFERROR(INDEX('Paste Here'!A$2:A$2500,SMALL(IF((VALUE('Paste Here'!E$2:E$2500)&gt;=18), ROW('Paste Here'!H$2:H$2500)-ROW('Paste Here'!E$2)+1),ROW(408:408))), "")</f>
        <v/>
      </c>
      <c r="E410" s="35" t="str" cm="1">
        <f t="array" ref="E410">IFERROR(INDEX('Paste Here'!A$2:A$2500,SMALL(IF((VALUE('Paste Here'!G$2:G$2500)&gt;=5)*(VALUE('Paste Here'!G$2:G$2500)&lt;=9), ROW('Paste Here'!G$2:G$2500)-ROW('Paste Here'!G$2)+1),ROW(408:408))), "")</f>
        <v/>
      </c>
      <c r="F410" s="36" t="str" cm="1">
        <f t="array" ref="F410">IFERROR(INDEX('Paste Here'!A$2:A$2500,SMALL(IF((VALUE('Paste Here'!G$2:G$2500)&gt;=10)*(VALUE('Paste Here'!G$2:G$2500)&lt;=17), ROW('Paste Here'!H$2:H$2500)-ROW('Paste Here'!G$2)+1),ROW(408:408))), "")</f>
        <v/>
      </c>
      <c r="G410" s="99" t="str" cm="1">
        <f t="array" ref="G410">IFERROR(INDEX('Paste Here'!A$2:A$2500,SMALL(IF((VALUE('Paste Here'!G$2:G$2500)&gt;=18), ROW('Paste Here'!H$2:H$2500)-ROW('Paste Here'!G$2)+1),ROW(408:408))), "")</f>
        <v/>
      </c>
      <c r="H410" s="2"/>
      <c r="K410" s="10"/>
      <c r="Q410" s="10"/>
    </row>
    <row r="411" spans="1:17">
      <c r="A411" s="2"/>
      <c r="B411" s="35" t="str" cm="1">
        <f t="array" ref="B411">IFERROR(INDEX('Paste Here'!A$2:A$2500,SMALL(IF((VALUE('Paste Here'!E$2:E$2500)&gt;=5)*(VALUE('Paste Here'!E$2:E$2500)&lt;=9), ROW('Paste Here'!E$2:E$2500)-ROW('Paste Here'!E$2)+1),ROW(409:409))), "")</f>
        <v/>
      </c>
      <c r="C411" s="36" t="str" cm="1">
        <f t="array" ref="C411">IFERROR(INDEX('Paste Here'!A$2:A$2500,SMALL(IF((VALUE('Paste Here'!E$2:E$2500)&gt;=10)*(VALUE('Paste Here'!E$2:E$2500)&lt;=17), ROW('Paste Here'!H$2:H$2500)-ROW('Paste Here'!E$2)+1),ROW(409:409))), "")</f>
        <v/>
      </c>
      <c r="D411" s="37" t="str" cm="1">
        <f t="array" ref="D411">IFERROR(INDEX('Paste Here'!A$2:A$2500,SMALL(IF((VALUE('Paste Here'!E$2:E$2500)&gt;=18), ROW('Paste Here'!H$2:H$2500)-ROW('Paste Here'!E$2)+1),ROW(409:409))), "")</f>
        <v/>
      </c>
      <c r="E411" s="35" t="str" cm="1">
        <f t="array" ref="E411">IFERROR(INDEX('Paste Here'!A$2:A$2500,SMALL(IF((VALUE('Paste Here'!G$2:G$2500)&gt;=5)*(VALUE('Paste Here'!G$2:G$2500)&lt;=9), ROW('Paste Here'!G$2:G$2500)-ROW('Paste Here'!G$2)+1),ROW(409:409))), "")</f>
        <v/>
      </c>
      <c r="F411" s="36" t="str" cm="1">
        <f t="array" ref="F411">IFERROR(INDEX('Paste Here'!A$2:A$2500,SMALL(IF((VALUE('Paste Here'!G$2:G$2500)&gt;=10)*(VALUE('Paste Here'!G$2:G$2500)&lt;=17), ROW('Paste Here'!H$2:H$2500)-ROW('Paste Here'!G$2)+1),ROW(409:409))), "")</f>
        <v/>
      </c>
      <c r="G411" s="99" t="str" cm="1">
        <f t="array" ref="G411">IFERROR(INDEX('Paste Here'!A$2:A$2500,SMALL(IF((VALUE('Paste Here'!G$2:G$2500)&gt;=18), ROW('Paste Here'!H$2:H$2500)-ROW('Paste Here'!G$2)+1),ROW(409:409))), "")</f>
        <v/>
      </c>
      <c r="H411" s="2"/>
      <c r="K411" s="10"/>
      <c r="Q411" s="10"/>
    </row>
    <row r="412" spans="1:17">
      <c r="A412" s="2"/>
      <c r="B412" s="35" t="str" cm="1">
        <f t="array" ref="B412">IFERROR(INDEX('Paste Here'!A$2:A$2500,SMALL(IF((VALUE('Paste Here'!E$2:E$2500)&gt;=5)*(VALUE('Paste Here'!E$2:E$2500)&lt;=9), ROW('Paste Here'!E$2:E$2500)-ROW('Paste Here'!E$2)+1),ROW(410:410))), "")</f>
        <v/>
      </c>
      <c r="C412" s="36" t="str" cm="1">
        <f t="array" ref="C412">IFERROR(INDEX('Paste Here'!A$2:A$2500,SMALL(IF((VALUE('Paste Here'!E$2:E$2500)&gt;=10)*(VALUE('Paste Here'!E$2:E$2500)&lt;=17), ROW('Paste Here'!H$2:H$2500)-ROW('Paste Here'!E$2)+1),ROW(410:410))), "")</f>
        <v/>
      </c>
      <c r="D412" s="37" t="str" cm="1">
        <f t="array" ref="D412">IFERROR(INDEX('Paste Here'!A$2:A$2500,SMALL(IF((VALUE('Paste Here'!E$2:E$2500)&gt;=18), ROW('Paste Here'!H$2:H$2500)-ROW('Paste Here'!E$2)+1),ROW(410:410))), "")</f>
        <v/>
      </c>
      <c r="E412" s="35" t="str" cm="1">
        <f t="array" ref="E412">IFERROR(INDEX('Paste Here'!A$2:A$2500,SMALL(IF((VALUE('Paste Here'!G$2:G$2500)&gt;=5)*(VALUE('Paste Here'!G$2:G$2500)&lt;=9), ROW('Paste Here'!G$2:G$2500)-ROW('Paste Here'!G$2)+1),ROW(410:410))), "")</f>
        <v/>
      </c>
      <c r="F412" s="36" t="str" cm="1">
        <f t="array" ref="F412">IFERROR(INDEX('Paste Here'!A$2:A$2500,SMALL(IF((VALUE('Paste Here'!G$2:G$2500)&gt;=10)*(VALUE('Paste Here'!G$2:G$2500)&lt;=17), ROW('Paste Here'!H$2:H$2500)-ROW('Paste Here'!G$2)+1),ROW(410:410))), "")</f>
        <v/>
      </c>
      <c r="G412" s="99" t="str" cm="1">
        <f t="array" ref="G412">IFERROR(INDEX('Paste Here'!A$2:A$2500,SMALL(IF((VALUE('Paste Here'!G$2:G$2500)&gt;=18), ROW('Paste Here'!H$2:H$2500)-ROW('Paste Here'!G$2)+1),ROW(410:410))), "")</f>
        <v/>
      </c>
      <c r="H412" s="2"/>
      <c r="K412" s="10"/>
      <c r="Q412" s="10"/>
    </row>
    <row r="413" spans="1:17">
      <c r="A413" s="2"/>
      <c r="B413" s="35" t="str" cm="1">
        <f t="array" ref="B413">IFERROR(INDEX('Paste Here'!A$2:A$2500,SMALL(IF((VALUE('Paste Here'!E$2:E$2500)&gt;=5)*(VALUE('Paste Here'!E$2:E$2500)&lt;=9), ROW('Paste Here'!E$2:E$2500)-ROW('Paste Here'!E$2)+1),ROW(411:411))), "")</f>
        <v/>
      </c>
      <c r="C413" s="36" t="str" cm="1">
        <f t="array" ref="C413">IFERROR(INDEX('Paste Here'!A$2:A$2500,SMALL(IF((VALUE('Paste Here'!E$2:E$2500)&gt;=10)*(VALUE('Paste Here'!E$2:E$2500)&lt;=17), ROW('Paste Here'!H$2:H$2500)-ROW('Paste Here'!E$2)+1),ROW(411:411))), "")</f>
        <v/>
      </c>
      <c r="D413" s="37" t="str" cm="1">
        <f t="array" ref="D413">IFERROR(INDEX('Paste Here'!A$2:A$2500,SMALL(IF((VALUE('Paste Here'!E$2:E$2500)&gt;=18), ROW('Paste Here'!H$2:H$2500)-ROW('Paste Here'!E$2)+1),ROW(411:411))), "")</f>
        <v/>
      </c>
      <c r="E413" s="35" t="str" cm="1">
        <f t="array" ref="E413">IFERROR(INDEX('Paste Here'!A$2:A$2500,SMALL(IF((VALUE('Paste Here'!G$2:G$2500)&gt;=5)*(VALUE('Paste Here'!G$2:G$2500)&lt;=9), ROW('Paste Here'!G$2:G$2500)-ROW('Paste Here'!G$2)+1),ROW(411:411))), "")</f>
        <v/>
      </c>
      <c r="F413" s="36" t="str" cm="1">
        <f t="array" ref="F413">IFERROR(INDEX('Paste Here'!A$2:A$2500,SMALL(IF((VALUE('Paste Here'!G$2:G$2500)&gt;=10)*(VALUE('Paste Here'!G$2:G$2500)&lt;=17), ROW('Paste Here'!H$2:H$2500)-ROW('Paste Here'!G$2)+1),ROW(411:411))), "")</f>
        <v/>
      </c>
      <c r="G413" s="99" t="str" cm="1">
        <f t="array" ref="G413">IFERROR(INDEX('Paste Here'!A$2:A$2500,SMALL(IF((VALUE('Paste Here'!G$2:G$2500)&gt;=18), ROW('Paste Here'!H$2:H$2500)-ROW('Paste Here'!G$2)+1),ROW(411:411))), "")</f>
        <v/>
      </c>
      <c r="H413" s="2"/>
      <c r="K413" s="10"/>
      <c r="Q413" s="10"/>
    </row>
    <row r="414" spans="1:17">
      <c r="A414" s="2"/>
      <c r="B414" s="35" t="str" cm="1">
        <f t="array" ref="B414">IFERROR(INDEX('Paste Here'!A$2:A$2500,SMALL(IF((VALUE('Paste Here'!E$2:E$2500)&gt;=5)*(VALUE('Paste Here'!E$2:E$2500)&lt;=9), ROW('Paste Here'!E$2:E$2500)-ROW('Paste Here'!E$2)+1),ROW(412:412))), "")</f>
        <v/>
      </c>
      <c r="C414" s="36" t="str" cm="1">
        <f t="array" ref="C414">IFERROR(INDEX('Paste Here'!A$2:A$2500,SMALL(IF((VALUE('Paste Here'!E$2:E$2500)&gt;=10)*(VALUE('Paste Here'!E$2:E$2500)&lt;=17), ROW('Paste Here'!H$2:H$2500)-ROW('Paste Here'!E$2)+1),ROW(412:412))), "")</f>
        <v/>
      </c>
      <c r="D414" s="37" t="str" cm="1">
        <f t="array" ref="D414">IFERROR(INDEX('Paste Here'!A$2:A$2500,SMALL(IF((VALUE('Paste Here'!E$2:E$2500)&gt;=18), ROW('Paste Here'!H$2:H$2500)-ROW('Paste Here'!E$2)+1),ROW(412:412))), "")</f>
        <v/>
      </c>
      <c r="E414" s="35" t="str" cm="1">
        <f t="array" ref="E414">IFERROR(INDEX('Paste Here'!A$2:A$2500,SMALL(IF((VALUE('Paste Here'!G$2:G$2500)&gt;=5)*(VALUE('Paste Here'!G$2:G$2500)&lt;=9), ROW('Paste Here'!G$2:G$2500)-ROW('Paste Here'!G$2)+1),ROW(412:412))), "")</f>
        <v/>
      </c>
      <c r="F414" s="36" t="str" cm="1">
        <f t="array" ref="F414">IFERROR(INDEX('Paste Here'!A$2:A$2500,SMALL(IF((VALUE('Paste Here'!G$2:G$2500)&gt;=10)*(VALUE('Paste Here'!G$2:G$2500)&lt;=17), ROW('Paste Here'!H$2:H$2500)-ROW('Paste Here'!G$2)+1),ROW(412:412))), "")</f>
        <v/>
      </c>
      <c r="G414" s="99" t="str" cm="1">
        <f t="array" ref="G414">IFERROR(INDEX('Paste Here'!A$2:A$2500,SMALL(IF((VALUE('Paste Here'!G$2:G$2500)&gt;=18), ROW('Paste Here'!H$2:H$2500)-ROW('Paste Here'!G$2)+1),ROW(412:412))), "")</f>
        <v/>
      </c>
      <c r="H414" s="2"/>
      <c r="K414" s="10"/>
      <c r="Q414" s="10"/>
    </row>
    <row r="415" spans="1:17">
      <c r="A415" s="2"/>
      <c r="B415" s="35" t="str" cm="1">
        <f t="array" ref="B415">IFERROR(INDEX('Paste Here'!A$2:A$2500,SMALL(IF((VALUE('Paste Here'!E$2:E$2500)&gt;=5)*(VALUE('Paste Here'!E$2:E$2500)&lt;=9), ROW('Paste Here'!E$2:E$2500)-ROW('Paste Here'!E$2)+1),ROW(413:413))), "")</f>
        <v/>
      </c>
      <c r="C415" s="36" t="str" cm="1">
        <f t="array" ref="C415">IFERROR(INDEX('Paste Here'!A$2:A$2500,SMALL(IF((VALUE('Paste Here'!E$2:E$2500)&gt;=10)*(VALUE('Paste Here'!E$2:E$2500)&lt;=17), ROW('Paste Here'!H$2:H$2500)-ROW('Paste Here'!E$2)+1),ROW(413:413))), "")</f>
        <v/>
      </c>
      <c r="D415" s="37" t="str" cm="1">
        <f t="array" ref="D415">IFERROR(INDEX('Paste Here'!A$2:A$2500,SMALL(IF((VALUE('Paste Here'!E$2:E$2500)&gt;=18), ROW('Paste Here'!H$2:H$2500)-ROW('Paste Here'!E$2)+1),ROW(413:413))), "")</f>
        <v/>
      </c>
      <c r="E415" s="35" t="str" cm="1">
        <f t="array" ref="E415">IFERROR(INDEX('Paste Here'!A$2:A$2500,SMALL(IF((VALUE('Paste Here'!G$2:G$2500)&gt;=5)*(VALUE('Paste Here'!G$2:G$2500)&lt;=9), ROW('Paste Here'!G$2:G$2500)-ROW('Paste Here'!G$2)+1),ROW(413:413))), "")</f>
        <v/>
      </c>
      <c r="F415" s="36" t="str" cm="1">
        <f t="array" ref="F415">IFERROR(INDEX('Paste Here'!A$2:A$2500,SMALL(IF((VALUE('Paste Here'!G$2:G$2500)&gt;=10)*(VALUE('Paste Here'!G$2:G$2500)&lt;=17), ROW('Paste Here'!H$2:H$2500)-ROW('Paste Here'!G$2)+1),ROW(413:413))), "")</f>
        <v/>
      </c>
      <c r="G415" s="99" t="str" cm="1">
        <f t="array" ref="G415">IFERROR(INDEX('Paste Here'!A$2:A$2500,SMALL(IF((VALUE('Paste Here'!G$2:G$2500)&gt;=18), ROW('Paste Here'!H$2:H$2500)-ROW('Paste Here'!G$2)+1),ROW(413:413))), "")</f>
        <v/>
      </c>
      <c r="H415" s="2"/>
      <c r="K415" s="10"/>
      <c r="Q415" s="10"/>
    </row>
    <row r="416" spans="1:17">
      <c r="A416" s="2"/>
      <c r="B416" s="35" t="str" cm="1">
        <f t="array" ref="B416">IFERROR(INDEX('Paste Here'!A$2:A$2500,SMALL(IF((VALUE('Paste Here'!E$2:E$2500)&gt;=5)*(VALUE('Paste Here'!E$2:E$2500)&lt;=9), ROW('Paste Here'!E$2:E$2500)-ROW('Paste Here'!E$2)+1),ROW(414:414))), "")</f>
        <v/>
      </c>
      <c r="C416" s="36" t="str" cm="1">
        <f t="array" ref="C416">IFERROR(INDEX('Paste Here'!A$2:A$2500,SMALL(IF((VALUE('Paste Here'!E$2:E$2500)&gt;=10)*(VALUE('Paste Here'!E$2:E$2500)&lt;=17), ROW('Paste Here'!H$2:H$2500)-ROW('Paste Here'!E$2)+1),ROW(414:414))), "")</f>
        <v/>
      </c>
      <c r="D416" s="37" t="str" cm="1">
        <f t="array" ref="D416">IFERROR(INDEX('Paste Here'!A$2:A$2500,SMALL(IF((VALUE('Paste Here'!E$2:E$2500)&gt;=18), ROW('Paste Here'!H$2:H$2500)-ROW('Paste Here'!E$2)+1),ROW(414:414))), "")</f>
        <v/>
      </c>
      <c r="E416" s="35" t="str" cm="1">
        <f t="array" ref="E416">IFERROR(INDEX('Paste Here'!A$2:A$2500,SMALL(IF((VALUE('Paste Here'!G$2:G$2500)&gt;=5)*(VALUE('Paste Here'!G$2:G$2500)&lt;=9), ROW('Paste Here'!G$2:G$2500)-ROW('Paste Here'!G$2)+1),ROW(414:414))), "")</f>
        <v/>
      </c>
      <c r="F416" s="36" t="str" cm="1">
        <f t="array" ref="F416">IFERROR(INDEX('Paste Here'!A$2:A$2500,SMALL(IF((VALUE('Paste Here'!G$2:G$2500)&gt;=10)*(VALUE('Paste Here'!G$2:G$2500)&lt;=17), ROW('Paste Here'!H$2:H$2500)-ROW('Paste Here'!G$2)+1),ROW(414:414))), "")</f>
        <v/>
      </c>
      <c r="G416" s="99" t="str" cm="1">
        <f t="array" ref="G416">IFERROR(INDEX('Paste Here'!A$2:A$2500,SMALL(IF((VALUE('Paste Here'!G$2:G$2500)&gt;=18), ROW('Paste Here'!H$2:H$2500)-ROW('Paste Here'!G$2)+1),ROW(414:414))), "")</f>
        <v/>
      </c>
      <c r="H416" s="2"/>
      <c r="K416" s="10"/>
      <c r="Q416" s="10"/>
    </row>
    <row r="417" spans="1:17">
      <c r="A417" s="2"/>
      <c r="B417" s="35" t="str" cm="1">
        <f t="array" ref="B417">IFERROR(INDEX('Paste Here'!A$2:A$2500,SMALL(IF((VALUE('Paste Here'!E$2:E$2500)&gt;=5)*(VALUE('Paste Here'!E$2:E$2500)&lt;=9), ROW('Paste Here'!E$2:E$2500)-ROW('Paste Here'!E$2)+1),ROW(415:415))), "")</f>
        <v/>
      </c>
      <c r="C417" s="36" t="str" cm="1">
        <f t="array" ref="C417">IFERROR(INDEX('Paste Here'!A$2:A$2500,SMALL(IF((VALUE('Paste Here'!E$2:E$2500)&gt;=10)*(VALUE('Paste Here'!E$2:E$2500)&lt;=17), ROW('Paste Here'!H$2:H$2500)-ROW('Paste Here'!E$2)+1),ROW(415:415))), "")</f>
        <v/>
      </c>
      <c r="D417" s="37" t="str" cm="1">
        <f t="array" ref="D417">IFERROR(INDEX('Paste Here'!A$2:A$2500,SMALL(IF((VALUE('Paste Here'!E$2:E$2500)&gt;=18), ROW('Paste Here'!H$2:H$2500)-ROW('Paste Here'!E$2)+1),ROW(415:415))), "")</f>
        <v/>
      </c>
      <c r="E417" s="35" t="str" cm="1">
        <f t="array" ref="E417">IFERROR(INDEX('Paste Here'!A$2:A$2500,SMALL(IF((VALUE('Paste Here'!G$2:G$2500)&gt;=5)*(VALUE('Paste Here'!G$2:G$2500)&lt;=9), ROW('Paste Here'!G$2:G$2500)-ROW('Paste Here'!G$2)+1),ROW(415:415))), "")</f>
        <v/>
      </c>
      <c r="F417" s="36" t="str" cm="1">
        <f t="array" ref="F417">IFERROR(INDEX('Paste Here'!A$2:A$2500,SMALL(IF((VALUE('Paste Here'!G$2:G$2500)&gt;=10)*(VALUE('Paste Here'!G$2:G$2500)&lt;=17), ROW('Paste Here'!H$2:H$2500)-ROW('Paste Here'!G$2)+1),ROW(415:415))), "")</f>
        <v/>
      </c>
      <c r="G417" s="99" t="str" cm="1">
        <f t="array" ref="G417">IFERROR(INDEX('Paste Here'!A$2:A$2500,SMALL(IF((VALUE('Paste Here'!G$2:G$2500)&gt;=18), ROW('Paste Here'!H$2:H$2500)-ROW('Paste Here'!G$2)+1),ROW(415:415))), "")</f>
        <v/>
      </c>
      <c r="H417" s="2"/>
      <c r="K417" s="10"/>
      <c r="Q417" s="10"/>
    </row>
    <row r="418" spans="1:17">
      <c r="A418" s="2"/>
      <c r="B418" s="35" t="str" cm="1">
        <f t="array" ref="B418">IFERROR(INDEX('Paste Here'!A$2:A$2500,SMALL(IF((VALUE('Paste Here'!E$2:E$2500)&gt;=5)*(VALUE('Paste Here'!E$2:E$2500)&lt;=9), ROW('Paste Here'!E$2:E$2500)-ROW('Paste Here'!E$2)+1),ROW(416:416))), "")</f>
        <v/>
      </c>
      <c r="C418" s="36" t="str" cm="1">
        <f t="array" ref="C418">IFERROR(INDEX('Paste Here'!A$2:A$2500,SMALL(IF((VALUE('Paste Here'!E$2:E$2500)&gt;=10)*(VALUE('Paste Here'!E$2:E$2500)&lt;=17), ROW('Paste Here'!H$2:H$2500)-ROW('Paste Here'!E$2)+1),ROW(416:416))), "")</f>
        <v/>
      </c>
      <c r="D418" s="37" t="str" cm="1">
        <f t="array" ref="D418">IFERROR(INDEX('Paste Here'!A$2:A$2500,SMALL(IF((VALUE('Paste Here'!E$2:E$2500)&gt;=18), ROW('Paste Here'!H$2:H$2500)-ROW('Paste Here'!E$2)+1),ROW(416:416))), "")</f>
        <v/>
      </c>
      <c r="E418" s="35" t="str" cm="1">
        <f t="array" ref="E418">IFERROR(INDEX('Paste Here'!A$2:A$2500,SMALL(IF((VALUE('Paste Here'!G$2:G$2500)&gt;=5)*(VALUE('Paste Here'!G$2:G$2500)&lt;=9), ROW('Paste Here'!G$2:G$2500)-ROW('Paste Here'!G$2)+1),ROW(416:416))), "")</f>
        <v/>
      </c>
      <c r="F418" s="36" t="str" cm="1">
        <f t="array" ref="F418">IFERROR(INDEX('Paste Here'!A$2:A$2500,SMALL(IF((VALUE('Paste Here'!G$2:G$2500)&gt;=10)*(VALUE('Paste Here'!G$2:G$2500)&lt;=17), ROW('Paste Here'!H$2:H$2500)-ROW('Paste Here'!G$2)+1),ROW(416:416))), "")</f>
        <v/>
      </c>
      <c r="G418" s="99" t="str" cm="1">
        <f t="array" ref="G418">IFERROR(INDEX('Paste Here'!A$2:A$2500,SMALL(IF((VALUE('Paste Here'!G$2:G$2500)&gt;=18), ROW('Paste Here'!H$2:H$2500)-ROW('Paste Here'!G$2)+1),ROW(416:416))), "")</f>
        <v/>
      </c>
      <c r="H418" s="2"/>
      <c r="K418" s="10"/>
      <c r="Q418" s="10"/>
    </row>
    <row r="419" spans="1:17">
      <c r="A419" s="2"/>
      <c r="B419" s="35" t="str" cm="1">
        <f t="array" ref="B419">IFERROR(INDEX('Paste Here'!A$2:A$2500,SMALL(IF((VALUE('Paste Here'!E$2:E$2500)&gt;=5)*(VALUE('Paste Here'!E$2:E$2500)&lt;=9), ROW('Paste Here'!E$2:E$2500)-ROW('Paste Here'!E$2)+1),ROW(417:417))), "")</f>
        <v/>
      </c>
      <c r="C419" s="36" t="str" cm="1">
        <f t="array" ref="C419">IFERROR(INDEX('Paste Here'!A$2:A$2500,SMALL(IF((VALUE('Paste Here'!E$2:E$2500)&gt;=10)*(VALUE('Paste Here'!E$2:E$2500)&lt;=17), ROW('Paste Here'!H$2:H$2500)-ROW('Paste Here'!E$2)+1),ROW(417:417))), "")</f>
        <v/>
      </c>
      <c r="D419" s="37" t="str" cm="1">
        <f t="array" ref="D419">IFERROR(INDEX('Paste Here'!A$2:A$2500,SMALL(IF((VALUE('Paste Here'!E$2:E$2500)&gt;=18), ROW('Paste Here'!H$2:H$2500)-ROW('Paste Here'!E$2)+1),ROW(417:417))), "")</f>
        <v/>
      </c>
      <c r="E419" s="35" t="str" cm="1">
        <f t="array" ref="E419">IFERROR(INDEX('Paste Here'!A$2:A$2500,SMALL(IF((VALUE('Paste Here'!G$2:G$2500)&gt;=5)*(VALUE('Paste Here'!G$2:G$2500)&lt;=9), ROW('Paste Here'!G$2:G$2500)-ROW('Paste Here'!G$2)+1),ROW(417:417))), "")</f>
        <v/>
      </c>
      <c r="F419" s="36" t="str" cm="1">
        <f t="array" ref="F419">IFERROR(INDEX('Paste Here'!A$2:A$2500,SMALL(IF((VALUE('Paste Here'!G$2:G$2500)&gt;=10)*(VALUE('Paste Here'!G$2:G$2500)&lt;=17), ROW('Paste Here'!H$2:H$2500)-ROW('Paste Here'!G$2)+1),ROW(417:417))), "")</f>
        <v/>
      </c>
      <c r="G419" s="99" t="str" cm="1">
        <f t="array" ref="G419">IFERROR(INDEX('Paste Here'!A$2:A$2500,SMALL(IF((VALUE('Paste Here'!G$2:G$2500)&gt;=18), ROW('Paste Here'!H$2:H$2500)-ROW('Paste Here'!G$2)+1),ROW(417:417))), "")</f>
        <v/>
      </c>
      <c r="H419" s="2"/>
      <c r="K419" s="10"/>
      <c r="Q419" s="10"/>
    </row>
    <row r="420" spans="1:17">
      <c r="A420" s="2"/>
      <c r="B420" s="35" t="str" cm="1">
        <f t="array" ref="B420">IFERROR(INDEX('Paste Here'!A$2:A$2500,SMALL(IF((VALUE('Paste Here'!E$2:E$2500)&gt;=5)*(VALUE('Paste Here'!E$2:E$2500)&lt;=9), ROW('Paste Here'!E$2:E$2500)-ROW('Paste Here'!E$2)+1),ROW(418:418))), "")</f>
        <v/>
      </c>
      <c r="C420" s="36" t="str" cm="1">
        <f t="array" ref="C420">IFERROR(INDEX('Paste Here'!A$2:A$2500,SMALL(IF((VALUE('Paste Here'!E$2:E$2500)&gt;=10)*(VALUE('Paste Here'!E$2:E$2500)&lt;=17), ROW('Paste Here'!H$2:H$2500)-ROW('Paste Here'!E$2)+1),ROW(418:418))), "")</f>
        <v/>
      </c>
      <c r="D420" s="37" t="str" cm="1">
        <f t="array" ref="D420">IFERROR(INDEX('Paste Here'!A$2:A$2500,SMALL(IF((VALUE('Paste Here'!E$2:E$2500)&gt;=18), ROW('Paste Here'!H$2:H$2500)-ROW('Paste Here'!E$2)+1),ROW(418:418))), "")</f>
        <v/>
      </c>
      <c r="E420" s="35" t="str" cm="1">
        <f t="array" ref="E420">IFERROR(INDEX('Paste Here'!A$2:A$2500,SMALL(IF((VALUE('Paste Here'!G$2:G$2500)&gt;=5)*(VALUE('Paste Here'!G$2:G$2500)&lt;=9), ROW('Paste Here'!G$2:G$2500)-ROW('Paste Here'!G$2)+1),ROW(418:418))), "")</f>
        <v/>
      </c>
      <c r="F420" s="36" t="str" cm="1">
        <f t="array" ref="F420">IFERROR(INDEX('Paste Here'!A$2:A$2500,SMALL(IF((VALUE('Paste Here'!G$2:G$2500)&gt;=10)*(VALUE('Paste Here'!G$2:G$2500)&lt;=17), ROW('Paste Here'!H$2:H$2500)-ROW('Paste Here'!G$2)+1),ROW(418:418))), "")</f>
        <v/>
      </c>
      <c r="G420" s="99" t="str" cm="1">
        <f t="array" ref="G420">IFERROR(INDEX('Paste Here'!A$2:A$2500,SMALL(IF((VALUE('Paste Here'!G$2:G$2500)&gt;=18), ROW('Paste Here'!H$2:H$2500)-ROW('Paste Here'!G$2)+1),ROW(418:418))), "")</f>
        <v/>
      </c>
      <c r="H420" s="2"/>
      <c r="K420" s="10"/>
      <c r="Q420" s="10"/>
    </row>
    <row r="421" spans="1:17">
      <c r="A421" s="2"/>
      <c r="B421" s="35" t="str" cm="1">
        <f t="array" ref="B421">IFERROR(INDEX('Paste Here'!A$2:A$2500,SMALL(IF((VALUE('Paste Here'!E$2:E$2500)&gt;=5)*(VALUE('Paste Here'!E$2:E$2500)&lt;=9), ROW('Paste Here'!E$2:E$2500)-ROW('Paste Here'!E$2)+1),ROW(419:419))), "")</f>
        <v/>
      </c>
      <c r="C421" s="36" t="str" cm="1">
        <f t="array" ref="C421">IFERROR(INDEX('Paste Here'!A$2:A$2500,SMALL(IF((VALUE('Paste Here'!E$2:E$2500)&gt;=10)*(VALUE('Paste Here'!E$2:E$2500)&lt;=17), ROW('Paste Here'!H$2:H$2500)-ROW('Paste Here'!E$2)+1),ROW(419:419))), "")</f>
        <v/>
      </c>
      <c r="D421" s="37" t="str" cm="1">
        <f t="array" ref="D421">IFERROR(INDEX('Paste Here'!A$2:A$2500,SMALL(IF((VALUE('Paste Here'!E$2:E$2500)&gt;=18), ROW('Paste Here'!H$2:H$2500)-ROW('Paste Here'!E$2)+1),ROW(419:419))), "")</f>
        <v/>
      </c>
      <c r="E421" s="35" t="str" cm="1">
        <f t="array" ref="E421">IFERROR(INDEX('Paste Here'!A$2:A$2500,SMALL(IF((VALUE('Paste Here'!G$2:G$2500)&gt;=5)*(VALUE('Paste Here'!G$2:G$2500)&lt;=9), ROW('Paste Here'!G$2:G$2500)-ROW('Paste Here'!G$2)+1),ROW(419:419))), "")</f>
        <v/>
      </c>
      <c r="F421" s="36" t="str" cm="1">
        <f t="array" ref="F421">IFERROR(INDEX('Paste Here'!A$2:A$2500,SMALL(IF((VALUE('Paste Here'!G$2:G$2500)&gt;=10)*(VALUE('Paste Here'!G$2:G$2500)&lt;=17), ROW('Paste Here'!H$2:H$2500)-ROW('Paste Here'!G$2)+1),ROW(419:419))), "")</f>
        <v/>
      </c>
      <c r="G421" s="99" t="str" cm="1">
        <f t="array" ref="G421">IFERROR(INDEX('Paste Here'!A$2:A$2500,SMALL(IF((VALUE('Paste Here'!G$2:G$2500)&gt;=18), ROW('Paste Here'!H$2:H$2500)-ROW('Paste Here'!G$2)+1),ROW(419:419))), "")</f>
        <v/>
      </c>
      <c r="H421" s="2"/>
      <c r="K421" s="10"/>
      <c r="Q421" s="10"/>
    </row>
    <row r="422" spans="1:17">
      <c r="A422" s="2"/>
      <c r="B422" s="35" t="str" cm="1">
        <f t="array" ref="B422">IFERROR(INDEX('Paste Here'!A$2:A$2500,SMALL(IF((VALUE('Paste Here'!E$2:E$2500)&gt;=5)*(VALUE('Paste Here'!E$2:E$2500)&lt;=9), ROW('Paste Here'!E$2:E$2500)-ROW('Paste Here'!E$2)+1),ROW(420:420))), "")</f>
        <v/>
      </c>
      <c r="C422" s="36" t="str" cm="1">
        <f t="array" ref="C422">IFERROR(INDEX('Paste Here'!A$2:A$2500,SMALL(IF((VALUE('Paste Here'!E$2:E$2500)&gt;=10)*(VALUE('Paste Here'!E$2:E$2500)&lt;=17), ROW('Paste Here'!H$2:H$2500)-ROW('Paste Here'!E$2)+1),ROW(420:420))), "")</f>
        <v/>
      </c>
      <c r="D422" s="37" t="str" cm="1">
        <f t="array" ref="D422">IFERROR(INDEX('Paste Here'!A$2:A$2500,SMALL(IF((VALUE('Paste Here'!E$2:E$2500)&gt;=18), ROW('Paste Here'!H$2:H$2500)-ROW('Paste Here'!E$2)+1),ROW(420:420))), "")</f>
        <v/>
      </c>
      <c r="E422" s="35" t="str" cm="1">
        <f t="array" ref="E422">IFERROR(INDEX('Paste Here'!A$2:A$2500,SMALL(IF((VALUE('Paste Here'!G$2:G$2500)&gt;=5)*(VALUE('Paste Here'!G$2:G$2500)&lt;=9), ROW('Paste Here'!G$2:G$2500)-ROW('Paste Here'!G$2)+1),ROW(420:420))), "")</f>
        <v/>
      </c>
      <c r="F422" s="36" t="str" cm="1">
        <f t="array" ref="F422">IFERROR(INDEX('Paste Here'!A$2:A$2500,SMALL(IF((VALUE('Paste Here'!G$2:G$2500)&gt;=10)*(VALUE('Paste Here'!G$2:G$2500)&lt;=17), ROW('Paste Here'!H$2:H$2500)-ROW('Paste Here'!G$2)+1),ROW(420:420))), "")</f>
        <v/>
      </c>
      <c r="G422" s="99" t="str" cm="1">
        <f t="array" ref="G422">IFERROR(INDEX('Paste Here'!A$2:A$2500,SMALL(IF((VALUE('Paste Here'!G$2:G$2500)&gt;=18), ROW('Paste Here'!H$2:H$2500)-ROW('Paste Here'!G$2)+1),ROW(420:420))), "")</f>
        <v/>
      </c>
      <c r="H422" s="2"/>
      <c r="K422" s="10"/>
      <c r="Q422" s="10"/>
    </row>
    <row r="423" spans="1:17">
      <c r="A423" s="2"/>
      <c r="B423" s="35" t="str" cm="1">
        <f t="array" ref="B423">IFERROR(INDEX('Paste Here'!A$2:A$2500,SMALL(IF((VALUE('Paste Here'!E$2:E$2500)&gt;=5)*(VALUE('Paste Here'!E$2:E$2500)&lt;=9), ROW('Paste Here'!E$2:E$2500)-ROW('Paste Here'!E$2)+1),ROW(421:421))), "")</f>
        <v/>
      </c>
      <c r="C423" s="36" t="str" cm="1">
        <f t="array" ref="C423">IFERROR(INDEX('Paste Here'!A$2:A$2500,SMALL(IF((VALUE('Paste Here'!E$2:E$2500)&gt;=10)*(VALUE('Paste Here'!E$2:E$2500)&lt;=17), ROW('Paste Here'!H$2:H$2500)-ROW('Paste Here'!E$2)+1),ROW(421:421))), "")</f>
        <v/>
      </c>
      <c r="D423" s="37" t="str" cm="1">
        <f t="array" ref="D423">IFERROR(INDEX('Paste Here'!A$2:A$2500,SMALL(IF((VALUE('Paste Here'!E$2:E$2500)&gt;=18), ROW('Paste Here'!H$2:H$2500)-ROW('Paste Here'!E$2)+1),ROW(421:421))), "")</f>
        <v/>
      </c>
      <c r="E423" s="35" t="str" cm="1">
        <f t="array" ref="E423">IFERROR(INDEX('Paste Here'!A$2:A$2500,SMALL(IF((VALUE('Paste Here'!G$2:G$2500)&gt;=5)*(VALUE('Paste Here'!G$2:G$2500)&lt;=9), ROW('Paste Here'!G$2:G$2500)-ROW('Paste Here'!G$2)+1),ROW(421:421))), "")</f>
        <v/>
      </c>
      <c r="F423" s="36" t="str" cm="1">
        <f t="array" ref="F423">IFERROR(INDEX('Paste Here'!A$2:A$2500,SMALL(IF((VALUE('Paste Here'!G$2:G$2500)&gt;=10)*(VALUE('Paste Here'!G$2:G$2500)&lt;=17), ROW('Paste Here'!H$2:H$2500)-ROW('Paste Here'!G$2)+1),ROW(421:421))), "")</f>
        <v/>
      </c>
      <c r="G423" s="99" t="str" cm="1">
        <f t="array" ref="G423">IFERROR(INDEX('Paste Here'!A$2:A$2500,SMALL(IF((VALUE('Paste Here'!G$2:G$2500)&gt;=18), ROW('Paste Here'!H$2:H$2500)-ROW('Paste Here'!G$2)+1),ROW(421:421))), "")</f>
        <v/>
      </c>
      <c r="H423" s="2"/>
      <c r="K423" s="10"/>
      <c r="Q423" s="10"/>
    </row>
    <row r="424" spans="1:17">
      <c r="A424" s="2"/>
      <c r="B424" s="35" t="str" cm="1">
        <f t="array" ref="B424">IFERROR(INDEX('Paste Here'!A$2:A$2500,SMALL(IF((VALUE('Paste Here'!E$2:E$2500)&gt;=5)*(VALUE('Paste Here'!E$2:E$2500)&lt;=9), ROW('Paste Here'!E$2:E$2500)-ROW('Paste Here'!E$2)+1),ROW(422:422))), "")</f>
        <v/>
      </c>
      <c r="C424" s="36" t="str" cm="1">
        <f t="array" ref="C424">IFERROR(INDEX('Paste Here'!A$2:A$2500,SMALL(IF((VALUE('Paste Here'!E$2:E$2500)&gt;=10)*(VALUE('Paste Here'!E$2:E$2500)&lt;=17), ROW('Paste Here'!H$2:H$2500)-ROW('Paste Here'!E$2)+1),ROW(422:422))), "")</f>
        <v/>
      </c>
      <c r="D424" s="37" t="str" cm="1">
        <f t="array" ref="D424">IFERROR(INDEX('Paste Here'!A$2:A$2500,SMALL(IF((VALUE('Paste Here'!E$2:E$2500)&gt;=18), ROW('Paste Here'!H$2:H$2500)-ROW('Paste Here'!E$2)+1),ROW(422:422))), "")</f>
        <v/>
      </c>
      <c r="E424" s="35" t="str" cm="1">
        <f t="array" ref="E424">IFERROR(INDEX('Paste Here'!A$2:A$2500,SMALL(IF((VALUE('Paste Here'!G$2:G$2500)&gt;=5)*(VALUE('Paste Here'!G$2:G$2500)&lt;=9), ROW('Paste Here'!G$2:G$2500)-ROW('Paste Here'!G$2)+1),ROW(422:422))), "")</f>
        <v/>
      </c>
      <c r="F424" s="36" t="str" cm="1">
        <f t="array" ref="F424">IFERROR(INDEX('Paste Here'!A$2:A$2500,SMALL(IF((VALUE('Paste Here'!G$2:G$2500)&gt;=10)*(VALUE('Paste Here'!G$2:G$2500)&lt;=17), ROW('Paste Here'!H$2:H$2500)-ROW('Paste Here'!G$2)+1),ROW(422:422))), "")</f>
        <v/>
      </c>
      <c r="G424" s="99" t="str" cm="1">
        <f t="array" ref="G424">IFERROR(INDEX('Paste Here'!A$2:A$2500,SMALL(IF((VALUE('Paste Here'!G$2:G$2500)&gt;=18), ROW('Paste Here'!H$2:H$2500)-ROW('Paste Here'!G$2)+1),ROW(422:422))), "")</f>
        <v/>
      </c>
      <c r="H424" s="2"/>
      <c r="K424" s="10"/>
      <c r="Q424" s="10"/>
    </row>
    <row r="425" spans="1:17">
      <c r="A425" s="2"/>
      <c r="B425" s="35" t="str" cm="1">
        <f t="array" ref="B425">IFERROR(INDEX('Paste Here'!A$2:A$2500,SMALL(IF((VALUE('Paste Here'!E$2:E$2500)&gt;=5)*(VALUE('Paste Here'!E$2:E$2500)&lt;=9), ROW('Paste Here'!E$2:E$2500)-ROW('Paste Here'!E$2)+1),ROW(423:423))), "")</f>
        <v/>
      </c>
      <c r="C425" s="36" t="str" cm="1">
        <f t="array" ref="C425">IFERROR(INDEX('Paste Here'!A$2:A$2500,SMALL(IF((VALUE('Paste Here'!E$2:E$2500)&gt;=10)*(VALUE('Paste Here'!E$2:E$2500)&lt;=17), ROW('Paste Here'!H$2:H$2500)-ROW('Paste Here'!E$2)+1),ROW(423:423))), "")</f>
        <v/>
      </c>
      <c r="D425" s="37" t="str" cm="1">
        <f t="array" ref="D425">IFERROR(INDEX('Paste Here'!A$2:A$2500,SMALL(IF((VALUE('Paste Here'!E$2:E$2500)&gt;=18), ROW('Paste Here'!H$2:H$2500)-ROW('Paste Here'!E$2)+1),ROW(423:423))), "")</f>
        <v/>
      </c>
      <c r="E425" s="35" t="str" cm="1">
        <f t="array" ref="E425">IFERROR(INDEX('Paste Here'!A$2:A$2500,SMALL(IF((VALUE('Paste Here'!G$2:G$2500)&gt;=5)*(VALUE('Paste Here'!G$2:G$2500)&lt;=9), ROW('Paste Here'!G$2:G$2500)-ROW('Paste Here'!G$2)+1),ROW(423:423))), "")</f>
        <v/>
      </c>
      <c r="F425" s="36" t="str" cm="1">
        <f t="array" ref="F425">IFERROR(INDEX('Paste Here'!A$2:A$2500,SMALL(IF((VALUE('Paste Here'!G$2:G$2500)&gt;=10)*(VALUE('Paste Here'!G$2:G$2500)&lt;=17), ROW('Paste Here'!H$2:H$2500)-ROW('Paste Here'!G$2)+1),ROW(423:423))), "")</f>
        <v/>
      </c>
      <c r="G425" s="99" t="str" cm="1">
        <f t="array" ref="G425">IFERROR(INDEX('Paste Here'!A$2:A$2500,SMALL(IF((VALUE('Paste Here'!G$2:G$2500)&gt;=18), ROW('Paste Here'!H$2:H$2500)-ROW('Paste Here'!G$2)+1),ROW(423:423))), "")</f>
        <v/>
      </c>
      <c r="H425" s="2"/>
      <c r="K425" s="10"/>
      <c r="Q425" s="10"/>
    </row>
    <row r="426" spans="1:17">
      <c r="A426" s="2"/>
      <c r="B426" s="35" t="str" cm="1">
        <f t="array" ref="B426">IFERROR(INDEX('Paste Here'!A$2:A$2500,SMALL(IF((VALUE('Paste Here'!E$2:E$2500)&gt;=5)*(VALUE('Paste Here'!E$2:E$2500)&lt;=9), ROW('Paste Here'!E$2:E$2500)-ROW('Paste Here'!E$2)+1),ROW(424:424))), "")</f>
        <v/>
      </c>
      <c r="C426" s="36" t="str" cm="1">
        <f t="array" ref="C426">IFERROR(INDEX('Paste Here'!A$2:A$2500,SMALL(IF((VALUE('Paste Here'!E$2:E$2500)&gt;=10)*(VALUE('Paste Here'!E$2:E$2500)&lt;=17), ROW('Paste Here'!H$2:H$2500)-ROW('Paste Here'!E$2)+1),ROW(424:424))), "")</f>
        <v/>
      </c>
      <c r="D426" s="37" t="str" cm="1">
        <f t="array" ref="D426">IFERROR(INDEX('Paste Here'!A$2:A$2500,SMALL(IF((VALUE('Paste Here'!E$2:E$2500)&gt;=18), ROW('Paste Here'!H$2:H$2500)-ROW('Paste Here'!E$2)+1),ROW(424:424))), "")</f>
        <v/>
      </c>
      <c r="E426" s="35" t="str" cm="1">
        <f t="array" ref="E426">IFERROR(INDEX('Paste Here'!A$2:A$2500,SMALL(IF((VALUE('Paste Here'!G$2:G$2500)&gt;=5)*(VALUE('Paste Here'!G$2:G$2500)&lt;=9), ROW('Paste Here'!G$2:G$2500)-ROW('Paste Here'!G$2)+1),ROW(424:424))), "")</f>
        <v/>
      </c>
      <c r="F426" s="36" t="str" cm="1">
        <f t="array" ref="F426">IFERROR(INDEX('Paste Here'!A$2:A$2500,SMALL(IF((VALUE('Paste Here'!G$2:G$2500)&gt;=10)*(VALUE('Paste Here'!G$2:G$2500)&lt;=17), ROW('Paste Here'!H$2:H$2500)-ROW('Paste Here'!G$2)+1),ROW(424:424))), "")</f>
        <v/>
      </c>
      <c r="G426" s="99" t="str" cm="1">
        <f t="array" ref="G426">IFERROR(INDEX('Paste Here'!A$2:A$2500,SMALL(IF((VALUE('Paste Here'!G$2:G$2500)&gt;=18), ROW('Paste Here'!H$2:H$2500)-ROW('Paste Here'!G$2)+1),ROW(424:424))), "")</f>
        <v/>
      </c>
      <c r="H426" s="2"/>
      <c r="K426" s="10"/>
      <c r="Q426" s="10"/>
    </row>
    <row r="427" spans="1:17">
      <c r="A427" s="2"/>
      <c r="B427" s="35" t="str" cm="1">
        <f t="array" ref="B427">IFERROR(INDEX('Paste Here'!A$2:A$2500,SMALL(IF((VALUE('Paste Here'!E$2:E$2500)&gt;=5)*(VALUE('Paste Here'!E$2:E$2500)&lt;=9), ROW('Paste Here'!E$2:E$2500)-ROW('Paste Here'!E$2)+1),ROW(425:425))), "")</f>
        <v/>
      </c>
      <c r="C427" s="36" t="str" cm="1">
        <f t="array" ref="C427">IFERROR(INDEX('Paste Here'!A$2:A$2500,SMALL(IF((VALUE('Paste Here'!E$2:E$2500)&gt;=10)*(VALUE('Paste Here'!E$2:E$2500)&lt;=17), ROW('Paste Here'!H$2:H$2500)-ROW('Paste Here'!E$2)+1),ROW(425:425))), "")</f>
        <v/>
      </c>
      <c r="D427" s="37" t="str" cm="1">
        <f t="array" ref="D427">IFERROR(INDEX('Paste Here'!A$2:A$2500,SMALL(IF((VALUE('Paste Here'!E$2:E$2500)&gt;=18), ROW('Paste Here'!H$2:H$2500)-ROW('Paste Here'!E$2)+1),ROW(425:425))), "")</f>
        <v/>
      </c>
      <c r="E427" s="35" t="str" cm="1">
        <f t="array" ref="E427">IFERROR(INDEX('Paste Here'!A$2:A$2500,SMALL(IF((VALUE('Paste Here'!G$2:G$2500)&gt;=5)*(VALUE('Paste Here'!G$2:G$2500)&lt;=9), ROW('Paste Here'!G$2:G$2500)-ROW('Paste Here'!G$2)+1),ROW(425:425))), "")</f>
        <v/>
      </c>
      <c r="F427" s="36" t="str" cm="1">
        <f t="array" ref="F427">IFERROR(INDEX('Paste Here'!A$2:A$2500,SMALL(IF((VALUE('Paste Here'!G$2:G$2500)&gt;=10)*(VALUE('Paste Here'!G$2:G$2500)&lt;=17), ROW('Paste Here'!H$2:H$2500)-ROW('Paste Here'!G$2)+1),ROW(425:425))), "")</f>
        <v/>
      </c>
      <c r="G427" s="99" t="str" cm="1">
        <f t="array" ref="G427">IFERROR(INDEX('Paste Here'!A$2:A$2500,SMALL(IF((VALUE('Paste Here'!G$2:G$2500)&gt;=18), ROW('Paste Here'!H$2:H$2500)-ROW('Paste Here'!G$2)+1),ROW(425:425))), "")</f>
        <v/>
      </c>
      <c r="H427" s="2"/>
      <c r="K427" s="10"/>
      <c r="Q427" s="10"/>
    </row>
    <row r="428" spans="1:17">
      <c r="A428" s="2"/>
      <c r="B428" s="35" t="str" cm="1">
        <f t="array" ref="B428">IFERROR(INDEX('Paste Here'!A$2:A$2500,SMALL(IF((VALUE('Paste Here'!E$2:E$2500)&gt;=5)*(VALUE('Paste Here'!E$2:E$2500)&lt;=9), ROW('Paste Here'!E$2:E$2500)-ROW('Paste Here'!E$2)+1),ROW(426:426))), "")</f>
        <v/>
      </c>
      <c r="C428" s="36" t="str" cm="1">
        <f t="array" ref="C428">IFERROR(INDEX('Paste Here'!A$2:A$2500,SMALL(IF((VALUE('Paste Here'!E$2:E$2500)&gt;=10)*(VALUE('Paste Here'!E$2:E$2500)&lt;=17), ROW('Paste Here'!H$2:H$2500)-ROW('Paste Here'!E$2)+1),ROW(426:426))), "")</f>
        <v/>
      </c>
      <c r="D428" s="37" t="str" cm="1">
        <f t="array" ref="D428">IFERROR(INDEX('Paste Here'!A$2:A$2500,SMALL(IF((VALUE('Paste Here'!E$2:E$2500)&gt;=18), ROW('Paste Here'!H$2:H$2500)-ROW('Paste Here'!E$2)+1),ROW(426:426))), "")</f>
        <v/>
      </c>
      <c r="E428" s="35" t="str" cm="1">
        <f t="array" ref="E428">IFERROR(INDEX('Paste Here'!A$2:A$2500,SMALL(IF((VALUE('Paste Here'!G$2:G$2500)&gt;=5)*(VALUE('Paste Here'!G$2:G$2500)&lt;=9), ROW('Paste Here'!G$2:G$2500)-ROW('Paste Here'!G$2)+1),ROW(426:426))), "")</f>
        <v/>
      </c>
      <c r="F428" s="36" t="str" cm="1">
        <f t="array" ref="F428">IFERROR(INDEX('Paste Here'!A$2:A$2500,SMALL(IF((VALUE('Paste Here'!G$2:G$2500)&gt;=10)*(VALUE('Paste Here'!G$2:G$2500)&lt;=17), ROW('Paste Here'!H$2:H$2500)-ROW('Paste Here'!G$2)+1),ROW(426:426))), "")</f>
        <v/>
      </c>
      <c r="G428" s="99" t="str" cm="1">
        <f t="array" ref="G428">IFERROR(INDEX('Paste Here'!A$2:A$2500,SMALL(IF((VALUE('Paste Here'!G$2:G$2500)&gt;=18), ROW('Paste Here'!H$2:H$2500)-ROW('Paste Here'!G$2)+1),ROW(426:426))), "")</f>
        <v/>
      </c>
      <c r="H428" s="2"/>
      <c r="K428" s="10"/>
      <c r="Q428" s="10"/>
    </row>
    <row r="429" spans="1:17">
      <c r="A429" s="2"/>
      <c r="B429" s="35" t="str" cm="1">
        <f t="array" ref="B429">IFERROR(INDEX('Paste Here'!A$2:A$2500,SMALL(IF((VALUE('Paste Here'!E$2:E$2500)&gt;=5)*(VALUE('Paste Here'!E$2:E$2500)&lt;=9), ROW('Paste Here'!E$2:E$2500)-ROW('Paste Here'!E$2)+1),ROW(427:427))), "")</f>
        <v/>
      </c>
      <c r="C429" s="36" t="str" cm="1">
        <f t="array" ref="C429">IFERROR(INDEX('Paste Here'!A$2:A$2500,SMALL(IF((VALUE('Paste Here'!E$2:E$2500)&gt;=10)*(VALUE('Paste Here'!E$2:E$2500)&lt;=17), ROW('Paste Here'!H$2:H$2500)-ROW('Paste Here'!E$2)+1),ROW(427:427))), "")</f>
        <v/>
      </c>
      <c r="D429" s="37" t="str" cm="1">
        <f t="array" ref="D429">IFERROR(INDEX('Paste Here'!A$2:A$2500,SMALL(IF((VALUE('Paste Here'!E$2:E$2500)&gt;=18), ROW('Paste Here'!H$2:H$2500)-ROW('Paste Here'!E$2)+1),ROW(427:427))), "")</f>
        <v/>
      </c>
      <c r="E429" s="35" t="str" cm="1">
        <f t="array" ref="E429">IFERROR(INDEX('Paste Here'!A$2:A$2500,SMALL(IF((VALUE('Paste Here'!G$2:G$2500)&gt;=5)*(VALUE('Paste Here'!G$2:G$2500)&lt;=9), ROW('Paste Here'!G$2:G$2500)-ROW('Paste Here'!G$2)+1),ROW(427:427))), "")</f>
        <v/>
      </c>
      <c r="F429" s="36" t="str" cm="1">
        <f t="array" ref="F429">IFERROR(INDEX('Paste Here'!A$2:A$2500,SMALL(IF((VALUE('Paste Here'!G$2:G$2500)&gt;=10)*(VALUE('Paste Here'!G$2:G$2500)&lt;=17), ROW('Paste Here'!H$2:H$2500)-ROW('Paste Here'!G$2)+1),ROW(427:427))), "")</f>
        <v/>
      </c>
      <c r="G429" s="99" t="str" cm="1">
        <f t="array" ref="G429">IFERROR(INDEX('Paste Here'!A$2:A$2500,SMALL(IF((VALUE('Paste Here'!G$2:G$2500)&gt;=18), ROW('Paste Here'!H$2:H$2500)-ROW('Paste Here'!G$2)+1),ROW(427:427))), "")</f>
        <v/>
      </c>
      <c r="H429" s="2"/>
      <c r="K429" s="10"/>
      <c r="Q429" s="10"/>
    </row>
    <row r="430" spans="1:17">
      <c r="A430" s="2"/>
      <c r="B430" s="35" t="str" cm="1">
        <f t="array" ref="B430">IFERROR(INDEX('Paste Here'!A$2:A$2500,SMALL(IF((VALUE('Paste Here'!E$2:E$2500)&gt;=5)*(VALUE('Paste Here'!E$2:E$2500)&lt;=9), ROW('Paste Here'!E$2:E$2500)-ROW('Paste Here'!E$2)+1),ROW(428:428))), "")</f>
        <v/>
      </c>
      <c r="C430" s="36" t="str" cm="1">
        <f t="array" ref="C430">IFERROR(INDEX('Paste Here'!A$2:A$2500,SMALL(IF((VALUE('Paste Here'!E$2:E$2500)&gt;=10)*(VALUE('Paste Here'!E$2:E$2500)&lt;=17), ROW('Paste Here'!H$2:H$2500)-ROW('Paste Here'!E$2)+1),ROW(428:428))), "")</f>
        <v/>
      </c>
      <c r="D430" s="37" t="str" cm="1">
        <f t="array" ref="D430">IFERROR(INDEX('Paste Here'!A$2:A$2500,SMALL(IF((VALUE('Paste Here'!E$2:E$2500)&gt;=18), ROW('Paste Here'!H$2:H$2500)-ROW('Paste Here'!E$2)+1),ROW(428:428))), "")</f>
        <v/>
      </c>
      <c r="E430" s="35" t="str" cm="1">
        <f t="array" ref="E430">IFERROR(INDEX('Paste Here'!A$2:A$2500,SMALL(IF((VALUE('Paste Here'!G$2:G$2500)&gt;=5)*(VALUE('Paste Here'!G$2:G$2500)&lt;=9), ROW('Paste Here'!G$2:G$2500)-ROW('Paste Here'!G$2)+1),ROW(428:428))), "")</f>
        <v/>
      </c>
      <c r="F430" s="36" t="str" cm="1">
        <f t="array" ref="F430">IFERROR(INDEX('Paste Here'!A$2:A$2500,SMALL(IF((VALUE('Paste Here'!G$2:G$2500)&gt;=10)*(VALUE('Paste Here'!G$2:G$2500)&lt;=17), ROW('Paste Here'!H$2:H$2500)-ROW('Paste Here'!G$2)+1),ROW(428:428))), "")</f>
        <v/>
      </c>
      <c r="G430" s="99" t="str" cm="1">
        <f t="array" ref="G430">IFERROR(INDEX('Paste Here'!A$2:A$2500,SMALL(IF((VALUE('Paste Here'!G$2:G$2500)&gt;=18), ROW('Paste Here'!H$2:H$2500)-ROW('Paste Here'!G$2)+1),ROW(428:428))), "")</f>
        <v/>
      </c>
      <c r="H430" s="2"/>
      <c r="K430" s="10"/>
      <c r="Q430" s="10"/>
    </row>
    <row r="431" spans="1:17">
      <c r="A431" s="2"/>
      <c r="B431" s="35" t="str" cm="1">
        <f t="array" ref="B431">IFERROR(INDEX('Paste Here'!A$2:A$2500,SMALL(IF((VALUE('Paste Here'!E$2:E$2500)&gt;=5)*(VALUE('Paste Here'!E$2:E$2500)&lt;=9), ROW('Paste Here'!E$2:E$2500)-ROW('Paste Here'!E$2)+1),ROW(429:429))), "")</f>
        <v/>
      </c>
      <c r="C431" s="36" t="str" cm="1">
        <f t="array" ref="C431">IFERROR(INDEX('Paste Here'!A$2:A$2500,SMALL(IF((VALUE('Paste Here'!E$2:E$2500)&gt;=10)*(VALUE('Paste Here'!E$2:E$2500)&lt;=17), ROW('Paste Here'!H$2:H$2500)-ROW('Paste Here'!E$2)+1),ROW(429:429))), "")</f>
        <v/>
      </c>
      <c r="D431" s="37" t="str" cm="1">
        <f t="array" ref="D431">IFERROR(INDEX('Paste Here'!A$2:A$2500,SMALL(IF((VALUE('Paste Here'!E$2:E$2500)&gt;=18), ROW('Paste Here'!H$2:H$2500)-ROW('Paste Here'!E$2)+1),ROW(429:429))), "")</f>
        <v/>
      </c>
      <c r="E431" s="35" t="str" cm="1">
        <f t="array" ref="E431">IFERROR(INDEX('Paste Here'!A$2:A$2500,SMALL(IF((VALUE('Paste Here'!G$2:G$2500)&gt;=5)*(VALUE('Paste Here'!G$2:G$2500)&lt;=9), ROW('Paste Here'!G$2:G$2500)-ROW('Paste Here'!G$2)+1),ROW(429:429))), "")</f>
        <v/>
      </c>
      <c r="F431" s="36" t="str" cm="1">
        <f t="array" ref="F431">IFERROR(INDEX('Paste Here'!A$2:A$2500,SMALL(IF((VALUE('Paste Here'!G$2:G$2500)&gt;=10)*(VALUE('Paste Here'!G$2:G$2500)&lt;=17), ROW('Paste Here'!H$2:H$2500)-ROW('Paste Here'!G$2)+1),ROW(429:429))), "")</f>
        <v/>
      </c>
      <c r="G431" s="99" t="str" cm="1">
        <f t="array" ref="G431">IFERROR(INDEX('Paste Here'!A$2:A$2500,SMALL(IF((VALUE('Paste Here'!G$2:G$2500)&gt;=18), ROW('Paste Here'!H$2:H$2500)-ROW('Paste Here'!G$2)+1),ROW(429:429))), "")</f>
        <v/>
      </c>
      <c r="H431" s="2"/>
      <c r="K431" s="10"/>
      <c r="Q431" s="10"/>
    </row>
    <row r="432" spans="1:17">
      <c r="A432" s="2"/>
      <c r="B432" s="35" t="str" cm="1">
        <f t="array" ref="B432">IFERROR(INDEX('Paste Here'!A$2:A$2500,SMALL(IF((VALUE('Paste Here'!E$2:E$2500)&gt;=5)*(VALUE('Paste Here'!E$2:E$2500)&lt;=9), ROW('Paste Here'!E$2:E$2500)-ROW('Paste Here'!E$2)+1),ROW(430:430))), "")</f>
        <v/>
      </c>
      <c r="C432" s="36" t="str" cm="1">
        <f t="array" ref="C432">IFERROR(INDEX('Paste Here'!A$2:A$2500,SMALL(IF((VALUE('Paste Here'!E$2:E$2500)&gt;=10)*(VALUE('Paste Here'!E$2:E$2500)&lt;=17), ROW('Paste Here'!H$2:H$2500)-ROW('Paste Here'!E$2)+1),ROW(430:430))), "")</f>
        <v/>
      </c>
      <c r="D432" s="37" t="str" cm="1">
        <f t="array" ref="D432">IFERROR(INDEX('Paste Here'!A$2:A$2500,SMALL(IF((VALUE('Paste Here'!E$2:E$2500)&gt;=18), ROW('Paste Here'!H$2:H$2500)-ROW('Paste Here'!E$2)+1),ROW(430:430))), "")</f>
        <v/>
      </c>
      <c r="E432" s="35" t="str" cm="1">
        <f t="array" ref="E432">IFERROR(INDEX('Paste Here'!A$2:A$2500,SMALL(IF((VALUE('Paste Here'!G$2:G$2500)&gt;=5)*(VALUE('Paste Here'!G$2:G$2500)&lt;=9), ROW('Paste Here'!G$2:G$2500)-ROW('Paste Here'!G$2)+1),ROW(430:430))), "")</f>
        <v/>
      </c>
      <c r="F432" s="36" t="str" cm="1">
        <f t="array" ref="F432">IFERROR(INDEX('Paste Here'!A$2:A$2500,SMALL(IF((VALUE('Paste Here'!G$2:G$2500)&gt;=10)*(VALUE('Paste Here'!G$2:G$2500)&lt;=17), ROW('Paste Here'!H$2:H$2500)-ROW('Paste Here'!G$2)+1),ROW(430:430))), "")</f>
        <v/>
      </c>
      <c r="G432" s="99" t="str" cm="1">
        <f t="array" ref="G432">IFERROR(INDEX('Paste Here'!A$2:A$2500,SMALL(IF((VALUE('Paste Here'!G$2:G$2500)&gt;=18), ROW('Paste Here'!H$2:H$2500)-ROW('Paste Here'!G$2)+1),ROW(430:430))), "")</f>
        <v/>
      </c>
      <c r="H432" s="2"/>
      <c r="K432" s="10"/>
      <c r="Q432" s="10"/>
    </row>
    <row r="433" spans="1:17">
      <c r="A433" s="2"/>
      <c r="B433" s="35" t="str" cm="1">
        <f t="array" ref="B433">IFERROR(INDEX('Paste Here'!A$2:A$2500,SMALL(IF((VALUE('Paste Here'!E$2:E$2500)&gt;=5)*(VALUE('Paste Here'!E$2:E$2500)&lt;=9), ROW('Paste Here'!E$2:E$2500)-ROW('Paste Here'!E$2)+1),ROW(431:431))), "")</f>
        <v/>
      </c>
      <c r="C433" s="36" t="str" cm="1">
        <f t="array" ref="C433">IFERROR(INDEX('Paste Here'!A$2:A$2500,SMALL(IF((VALUE('Paste Here'!E$2:E$2500)&gt;=10)*(VALUE('Paste Here'!E$2:E$2500)&lt;=17), ROW('Paste Here'!H$2:H$2500)-ROW('Paste Here'!E$2)+1),ROW(431:431))), "")</f>
        <v/>
      </c>
      <c r="D433" s="37" t="str" cm="1">
        <f t="array" ref="D433">IFERROR(INDEX('Paste Here'!A$2:A$2500,SMALL(IF((VALUE('Paste Here'!E$2:E$2500)&gt;=18), ROW('Paste Here'!H$2:H$2500)-ROW('Paste Here'!E$2)+1),ROW(431:431))), "")</f>
        <v/>
      </c>
      <c r="E433" s="35" t="str" cm="1">
        <f t="array" ref="E433">IFERROR(INDEX('Paste Here'!A$2:A$2500,SMALL(IF((VALUE('Paste Here'!G$2:G$2500)&gt;=5)*(VALUE('Paste Here'!G$2:G$2500)&lt;=9), ROW('Paste Here'!G$2:G$2500)-ROW('Paste Here'!G$2)+1),ROW(431:431))), "")</f>
        <v/>
      </c>
      <c r="F433" s="36" t="str" cm="1">
        <f t="array" ref="F433">IFERROR(INDEX('Paste Here'!A$2:A$2500,SMALL(IF((VALUE('Paste Here'!G$2:G$2500)&gt;=10)*(VALUE('Paste Here'!G$2:G$2500)&lt;=17), ROW('Paste Here'!H$2:H$2500)-ROW('Paste Here'!G$2)+1),ROW(431:431))), "")</f>
        <v/>
      </c>
      <c r="G433" s="99" t="str" cm="1">
        <f t="array" ref="G433">IFERROR(INDEX('Paste Here'!A$2:A$2500,SMALL(IF((VALUE('Paste Here'!G$2:G$2500)&gt;=18), ROW('Paste Here'!H$2:H$2500)-ROW('Paste Here'!G$2)+1),ROW(431:431))), "")</f>
        <v/>
      </c>
      <c r="H433" s="2"/>
      <c r="K433" s="10"/>
      <c r="Q433" s="10"/>
    </row>
    <row r="434" spans="1:17">
      <c r="A434" s="2"/>
      <c r="B434" s="35" t="str" cm="1">
        <f t="array" ref="B434">IFERROR(INDEX('Paste Here'!A$2:A$2500,SMALL(IF((VALUE('Paste Here'!E$2:E$2500)&gt;=5)*(VALUE('Paste Here'!E$2:E$2500)&lt;=9), ROW('Paste Here'!E$2:E$2500)-ROW('Paste Here'!E$2)+1),ROW(432:432))), "")</f>
        <v/>
      </c>
      <c r="C434" s="36" t="str" cm="1">
        <f t="array" ref="C434">IFERROR(INDEX('Paste Here'!A$2:A$2500,SMALL(IF((VALUE('Paste Here'!E$2:E$2500)&gt;=10)*(VALUE('Paste Here'!E$2:E$2500)&lt;=17), ROW('Paste Here'!H$2:H$2500)-ROW('Paste Here'!E$2)+1),ROW(432:432))), "")</f>
        <v/>
      </c>
      <c r="D434" s="37" t="str" cm="1">
        <f t="array" ref="D434">IFERROR(INDEX('Paste Here'!A$2:A$2500,SMALL(IF((VALUE('Paste Here'!E$2:E$2500)&gt;=18), ROW('Paste Here'!H$2:H$2500)-ROW('Paste Here'!E$2)+1),ROW(432:432))), "")</f>
        <v/>
      </c>
      <c r="E434" s="35" t="str" cm="1">
        <f t="array" ref="E434">IFERROR(INDEX('Paste Here'!A$2:A$2500,SMALL(IF((VALUE('Paste Here'!G$2:G$2500)&gt;=5)*(VALUE('Paste Here'!G$2:G$2500)&lt;=9), ROW('Paste Here'!G$2:G$2500)-ROW('Paste Here'!G$2)+1),ROW(432:432))), "")</f>
        <v/>
      </c>
      <c r="F434" s="36" t="str" cm="1">
        <f t="array" ref="F434">IFERROR(INDEX('Paste Here'!A$2:A$2500,SMALL(IF((VALUE('Paste Here'!G$2:G$2500)&gt;=10)*(VALUE('Paste Here'!G$2:G$2500)&lt;=17), ROW('Paste Here'!H$2:H$2500)-ROW('Paste Here'!G$2)+1),ROW(432:432))), "")</f>
        <v/>
      </c>
      <c r="G434" s="99" t="str" cm="1">
        <f t="array" ref="G434">IFERROR(INDEX('Paste Here'!A$2:A$2500,SMALL(IF((VALUE('Paste Here'!G$2:G$2500)&gt;=18), ROW('Paste Here'!H$2:H$2500)-ROW('Paste Here'!G$2)+1),ROW(432:432))), "")</f>
        <v/>
      </c>
      <c r="H434" s="2"/>
      <c r="K434" s="10"/>
      <c r="Q434" s="10"/>
    </row>
    <row r="435" spans="1:17">
      <c r="A435" s="2"/>
      <c r="B435" s="35" t="str" cm="1">
        <f t="array" ref="B435">IFERROR(INDEX('Paste Here'!A$2:A$2500,SMALL(IF((VALUE('Paste Here'!E$2:E$2500)&gt;=5)*(VALUE('Paste Here'!E$2:E$2500)&lt;=9), ROW('Paste Here'!E$2:E$2500)-ROW('Paste Here'!E$2)+1),ROW(433:433))), "")</f>
        <v/>
      </c>
      <c r="C435" s="36" t="str" cm="1">
        <f t="array" ref="C435">IFERROR(INDEX('Paste Here'!A$2:A$2500,SMALL(IF((VALUE('Paste Here'!E$2:E$2500)&gt;=10)*(VALUE('Paste Here'!E$2:E$2500)&lt;=17), ROW('Paste Here'!H$2:H$2500)-ROW('Paste Here'!E$2)+1),ROW(433:433))), "")</f>
        <v/>
      </c>
      <c r="D435" s="37" t="str" cm="1">
        <f t="array" ref="D435">IFERROR(INDEX('Paste Here'!A$2:A$2500,SMALL(IF((VALUE('Paste Here'!E$2:E$2500)&gt;=18), ROW('Paste Here'!H$2:H$2500)-ROW('Paste Here'!E$2)+1),ROW(433:433))), "")</f>
        <v/>
      </c>
      <c r="E435" s="35" t="str" cm="1">
        <f t="array" ref="E435">IFERROR(INDEX('Paste Here'!A$2:A$2500,SMALL(IF((VALUE('Paste Here'!G$2:G$2500)&gt;=5)*(VALUE('Paste Here'!G$2:G$2500)&lt;=9), ROW('Paste Here'!G$2:G$2500)-ROW('Paste Here'!G$2)+1),ROW(433:433))), "")</f>
        <v/>
      </c>
      <c r="F435" s="36" t="str" cm="1">
        <f t="array" ref="F435">IFERROR(INDEX('Paste Here'!A$2:A$2500,SMALL(IF((VALUE('Paste Here'!G$2:G$2500)&gt;=10)*(VALUE('Paste Here'!G$2:G$2500)&lt;=17), ROW('Paste Here'!H$2:H$2500)-ROW('Paste Here'!G$2)+1),ROW(433:433))), "")</f>
        <v/>
      </c>
      <c r="G435" s="99" t="str" cm="1">
        <f t="array" ref="G435">IFERROR(INDEX('Paste Here'!A$2:A$2500,SMALL(IF((VALUE('Paste Here'!G$2:G$2500)&gt;=18), ROW('Paste Here'!H$2:H$2500)-ROW('Paste Here'!G$2)+1),ROW(433:433))), "")</f>
        <v/>
      </c>
      <c r="H435" s="2"/>
      <c r="K435" s="10"/>
      <c r="Q435" s="10"/>
    </row>
    <row r="436" spans="1:17">
      <c r="A436" s="2"/>
      <c r="B436" s="35" t="str" cm="1">
        <f t="array" ref="B436">IFERROR(INDEX('Paste Here'!A$2:A$2500,SMALL(IF((VALUE('Paste Here'!E$2:E$2500)&gt;=5)*(VALUE('Paste Here'!E$2:E$2500)&lt;=9), ROW('Paste Here'!E$2:E$2500)-ROW('Paste Here'!E$2)+1),ROW(434:434))), "")</f>
        <v/>
      </c>
      <c r="C436" s="36" t="str" cm="1">
        <f t="array" ref="C436">IFERROR(INDEX('Paste Here'!A$2:A$2500,SMALL(IF((VALUE('Paste Here'!E$2:E$2500)&gt;=10)*(VALUE('Paste Here'!E$2:E$2500)&lt;=17), ROW('Paste Here'!H$2:H$2500)-ROW('Paste Here'!E$2)+1),ROW(434:434))), "")</f>
        <v/>
      </c>
      <c r="D436" s="37" t="str" cm="1">
        <f t="array" ref="D436">IFERROR(INDEX('Paste Here'!A$2:A$2500,SMALL(IF((VALUE('Paste Here'!E$2:E$2500)&gt;=18), ROW('Paste Here'!H$2:H$2500)-ROW('Paste Here'!E$2)+1),ROW(434:434))), "")</f>
        <v/>
      </c>
      <c r="E436" s="35" t="str" cm="1">
        <f t="array" ref="E436">IFERROR(INDEX('Paste Here'!A$2:A$2500,SMALL(IF((VALUE('Paste Here'!G$2:G$2500)&gt;=5)*(VALUE('Paste Here'!G$2:G$2500)&lt;=9), ROW('Paste Here'!G$2:G$2500)-ROW('Paste Here'!G$2)+1),ROW(434:434))), "")</f>
        <v/>
      </c>
      <c r="F436" s="36" t="str" cm="1">
        <f t="array" ref="F436">IFERROR(INDEX('Paste Here'!A$2:A$2500,SMALL(IF((VALUE('Paste Here'!G$2:G$2500)&gt;=10)*(VALUE('Paste Here'!G$2:G$2500)&lt;=17), ROW('Paste Here'!H$2:H$2500)-ROW('Paste Here'!G$2)+1),ROW(434:434))), "")</f>
        <v/>
      </c>
      <c r="G436" s="99" t="str" cm="1">
        <f t="array" ref="G436">IFERROR(INDEX('Paste Here'!A$2:A$2500,SMALL(IF((VALUE('Paste Here'!G$2:G$2500)&gt;=18), ROW('Paste Here'!H$2:H$2500)-ROW('Paste Here'!G$2)+1),ROW(434:434))), "")</f>
        <v/>
      </c>
      <c r="H436" s="2"/>
      <c r="K436" s="10"/>
      <c r="Q436" s="10"/>
    </row>
    <row r="437" spans="1:17">
      <c r="A437" s="2"/>
      <c r="B437" s="35" t="str" cm="1">
        <f t="array" ref="B437">IFERROR(INDEX('Paste Here'!A$2:A$2500,SMALL(IF((VALUE('Paste Here'!E$2:E$2500)&gt;=5)*(VALUE('Paste Here'!E$2:E$2500)&lt;=9), ROW('Paste Here'!E$2:E$2500)-ROW('Paste Here'!E$2)+1),ROW(435:435))), "")</f>
        <v/>
      </c>
      <c r="C437" s="36" t="str" cm="1">
        <f t="array" ref="C437">IFERROR(INDEX('Paste Here'!A$2:A$2500,SMALL(IF((VALUE('Paste Here'!E$2:E$2500)&gt;=10)*(VALUE('Paste Here'!E$2:E$2500)&lt;=17), ROW('Paste Here'!H$2:H$2500)-ROW('Paste Here'!E$2)+1),ROW(435:435))), "")</f>
        <v/>
      </c>
      <c r="D437" s="37" t="str" cm="1">
        <f t="array" ref="D437">IFERROR(INDEX('Paste Here'!A$2:A$2500,SMALL(IF((VALUE('Paste Here'!E$2:E$2500)&gt;=18), ROW('Paste Here'!H$2:H$2500)-ROW('Paste Here'!E$2)+1),ROW(435:435))), "")</f>
        <v/>
      </c>
      <c r="E437" s="35" t="str" cm="1">
        <f t="array" ref="E437">IFERROR(INDEX('Paste Here'!A$2:A$2500,SMALL(IF((VALUE('Paste Here'!G$2:G$2500)&gt;=5)*(VALUE('Paste Here'!G$2:G$2500)&lt;=9), ROW('Paste Here'!G$2:G$2500)-ROW('Paste Here'!G$2)+1),ROW(435:435))), "")</f>
        <v/>
      </c>
      <c r="F437" s="36" t="str" cm="1">
        <f t="array" ref="F437">IFERROR(INDEX('Paste Here'!A$2:A$2500,SMALL(IF((VALUE('Paste Here'!G$2:G$2500)&gt;=10)*(VALUE('Paste Here'!G$2:G$2500)&lt;=17), ROW('Paste Here'!H$2:H$2500)-ROW('Paste Here'!G$2)+1),ROW(435:435))), "")</f>
        <v/>
      </c>
      <c r="G437" s="99" t="str" cm="1">
        <f t="array" ref="G437">IFERROR(INDEX('Paste Here'!A$2:A$2500,SMALL(IF((VALUE('Paste Here'!G$2:G$2500)&gt;=18), ROW('Paste Here'!H$2:H$2500)-ROW('Paste Here'!G$2)+1),ROW(435:435))), "")</f>
        <v/>
      </c>
      <c r="H437" s="2"/>
      <c r="K437" s="10"/>
      <c r="Q437" s="10"/>
    </row>
    <row r="438" spans="1:17">
      <c r="A438" s="2"/>
      <c r="B438" s="35" t="str" cm="1">
        <f t="array" ref="B438">IFERROR(INDEX('Paste Here'!A$2:A$2500,SMALL(IF((VALUE('Paste Here'!E$2:E$2500)&gt;=5)*(VALUE('Paste Here'!E$2:E$2500)&lt;=9), ROW('Paste Here'!E$2:E$2500)-ROW('Paste Here'!E$2)+1),ROW(436:436))), "")</f>
        <v/>
      </c>
      <c r="C438" s="36" t="str" cm="1">
        <f t="array" ref="C438">IFERROR(INDEX('Paste Here'!A$2:A$2500,SMALL(IF((VALUE('Paste Here'!E$2:E$2500)&gt;=10)*(VALUE('Paste Here'!E$2:E$2500)&lt;=17), ROW('Paste Here'!H$2:H$2500)-ROW('Paste Here'!E$2)+1),ROW(436:436))), "")</f>
        <v/>
      </c>
      <c r="D438" s="37" t="str" cm="1">
        <f t="array" ref="D438">IFERROR(INDEX('Paste Here'!A$2:A$2500,SMALL(IF((VALUE('Paste Here'!E$2:E$2500)&gt;=18), ROW('Paste Here'!H$2:H$2500)-ROW('Paste Here'!E$2)+1),ROW(436:436))), "")</f>
        <v/>
      </c>
      <c r="E438" s="35" t="str" cm="1">
        <f t="array" ref="E438">IFERROR(INDEX('Paste Here'!A$2:A$2500,SMALL(IF((VALUE('Paste Here'!G$2:G$2500)&gt;=5)*(VALUE('Paste Here'!G$2:G$2500)&lt;=9), ROW('Paste Here'!G$2:G$2500)-ROW('Paste Here'!G$2)+1),ROW(436:436))), "")</f>
        <v/>
      </c>
      <c r="F438" s="36" t="str" cm="1">
        <f t="array" ref="F438">IFERROR(INDEX('Paste Here'!A$2:A$2500,SMALL(IF((VALUE('Paste Here'!G$2:G$2500)&gt;=10)*(VALUE('Paste Here'!G$2:G$2500)&lt;=17), ROW('Paste Here'!H$2:H$2500)-ROW('Paste Here'!G$2)+1),ROW(436:436))), "")</f>
        <v/>
      </c>
      <c r="G438" s="99" t="str" cm="1">
        <f t="array" ref="G438">IFERROR(INDEX('Paste Here'!A$2:A$2500,SMALL(IF((VALUE('Paste Here'!G$2:G$2500)&gt;=18), ROW('Paste Here'!H$2:H$2500)-ROW('Paste Here'!G$2)+1),ROW(436:436))), "")</f>
        <v/>
      </c>
      <c r="H438" s="2"/>
      <c r="K438" s="10"/>
      <c r="Q438" s="10"/>
    </row>
    <row r="439" spans="1:17">
      <c r="A439" s="2"/>
      <c r="B439" s="35" t="str" cm="1">
        <f t="array" ref="B439">IFERROR(INDEX('Paste Here'!A$2:A$2500,SMALL(IF((VALUE('Paste Here'!E$2:E$2500)&gt;=5)*(VALUE('Paste Here'!E$2:E$2500)&lt;=9), ROW('Paste Here'!E$2:E$2500)-ROW('Paste Here'!E$2)+1),ROW(437:437))), "")</f>
        <v/>
      </c>
      <c r="C439" s="36" t="str" cm="1">
        <f t="array" ref="C439">IFERROR(INDEX('Paste Here'!A$2:A$2500,SMALL(IF((VALUE('Paste Here'!E$2:E$2500)&gt;=10)*(VALUE('Paste Here'!E$2:E$2500)&lt;=17), ROW('Paste Here'!H$2:H$2500)-ROW('Paste Here'!E$2)+1),ROW(437:437))), "")</f>
        <v/>
      </c>
      <c r="D439" s="37" t="str" cm="1">
        <f t="array" ref="D439">IFERROR(INDEX('Paste Here'!A$2:A$2500,SMALL(IF((VALUE('Paste Here'!E$2:E$2500)&gt;=18), ROW('Paste Here'!H$2:H$2500)-ROW('Paste Here'!E$2)+1),ROW(437:437))), "")</f>
        <v/>
      </c>
      <c r="E439" s="35" t="str" cm="1">
        <f t="array" ref="E439">IFERROR(INDEX('Paste Here'!A$2:A$2500,SMALL(IF((VALUE('Paste Here'!G$2:G$2500)&gt;=5)*(VALUE('Paste Here'!G$2:G$2500)&lt;=9), ROW('Paste Here'!G$2:G$2500)-ROW('Paste Here'!G$2)+1),ROW(437:437))), "")</f>
        <v/>
      </c>
      <c r="F439" s="36" t="str" cm="1">
        <f t="array" ref="F439">IFERROR(INDEX('Paste Here'!A$2:A$2500,SMALL(IF((VALUE('Paste Here'!G$2:G$2500)&gt;=10)*(VALUE('Paste Here'!G$2:G$2500)&lt;=17), ROW('Paste Here'!H$2:H$2500)-ROW('Paste Here'!G$2)+1),ROW(437:437))), "")</f>
        <v/>
      </c>
      <c r="G439" s="99" t="str" cm="1">
        <f t="array" ref="G439">IFERROR(INDEX('Paste Here'!A$2:A$2500,SMALL(IF((VALUE('Paste Here'!G$2:G$2500)&gt;=18), ROW('Paste Here'!H$2:H$2500)-ROW('Paste Here'!G$2)+1),ROW(437:437))), "")</f>
        <v/>
      </c>
      <c r="H439" s="2"/>
      <c r="K439" s="10"/>
      <c r="Q439" s="10"/>
    </row>
    <row r="440" spans="1:17">
      <c r="A440" s="2"/>
      <c r="B440" s="35" t="str" cm="1">
        <f t="array" ref="B440">IFERROR(INDEX('Paste Here'!A$2:A$2500,SMALL(IF((VALUE('Paste Here'!E$2:E$2500)&gt;=5)*(VALUE('Paste Here'!E$2:E$2500)&lt;=9), ROW('Paste Here'!E$2:E$2500)-ROW('Paste Here'!E$2)+1),ROW(438:438))), "")</f>
        <v/>
      </c>
      <c r="C440" s="36" t="str" cm="1">
        <f t="array" ref="C440">IFERROR(INDEX('Paste Here'!A$2:A$2500,SMALL(IF((VALUE('Paste Here'!E$2:E$2500)&gt;=10)*(VALUE('Paste Here'!E$2:E$2500)&lt;=17), ROW('Paste Here'!H$2:H$2500)-ROW('Paste Here'!E$2)+1),ROW(438:438))), "")</f>
        <v/>
      </c>
      <c r="D440" s="37" t="str" cm="1">
        <f t="array" ref="D440">IFERROR(INDEX('Paste Here'!A$2:A$2500,SMALL(IF((VALUE('Paste Here'!E$2:E$2500)&gt;=18), ROW('Paste Here'!H$2:H$2500)-ROW('Paste Here'!E$2)+1),ROW(438:438))), "")</f>
        <v/>
      </c>
      <c r="E440" s="35" t="str" cm="1">
        <f t="array" ref="E440">IFERROR(INDEX('Paste Here'!A$2:A$2500,SMALL(IF((VALUE('Paste Here'!G$2:G$2500)&gt;=5)*(VALUE('Paste Here'!G$2:G$2500)&lt;=9), ROW('Paste Here'!G$2:G$2500)-ROW('Paste Here'!G$2)+1),ROW(438:438))), "")</f>
        <v/>
      </c>
      <c r="F440" s="36" t="str" cm="1">
        <f t="array" ref="F440">IFERROR(INDEX('Paste Here'!A$2:A$2500,SMALL(IF((VALUE('Paste Here'!G$2:G$2500)&gt;=10)*(VALUE('Paste Here'!G$2:G$2500)&lt;=17), ROW('Paste Here'!H$2:H$2500)-ROW('Paste Here'!G$2)+1),ROW(438:438))), "")</f>
        <v/>
      </c>
      <c r="G440" s="99" t="str" cm="1">
        <f t="array" ref="G440">IFERROR(INDEX('Paste Here'!A$2:A$2500,SMALL(IF((VALUE('Paste Here'!G$2:G$2500)&gt;=18), ROW('Paste Here'!H$2:H$2500)-ROW('Paste Here'!G$2)+1),ROW(438:438))), "")</f>
        <v/>
      </c>
      <c r="H440" s="2"/>
      <c r="K440" s="10"/>
      <c r="Q440" s="10"/>
    </row>
    <row r="441" spans="1:17">
      <c r="A441" s="2"/>
      <c r="B441" s="35" t="str" cm="1">
        <f t="array" ref="B441">IFERROR(INDEX('Paste Here'!A$2:A$2500,SMALL(IF((VALUE('Paste Here'!E$2:E$2500)&gt;=5)*(VALUE('Paste Here'!E$2:E$2500)&lt;=9), ROW('Paste Here'!E$2:E$2500)-ROW('Paste Here'!E$2)+1),ROW(439:439))), "")</f>
        <v/>
      </c>
      <c r="C441" s="36" t="str" cm="1">
        <f t="array" ref="C441">IFERROR(INDEX('Paste Here'!A$2:A$2500,SMALL(IF((VALUE('Paste Here'!E$2:E$2500)&gt;=10)*(VALUE('Paste Here'!E$2:E$2500)&lt;=17), ROW('Paste Here'!H$2:H$2500)-ROW('Paste Here'!E$2)+1),ROW(439:439))), "")</f>
        <v/>
      </c>
      <c r="D441" s="37" t="str" cm="1">
        <f t="array" ref="D441">IFERROR(INDEX('Paste Here'!A$2:A$2500,SMALL(IF((VALUE('Paste Here'!E$2:E$2500)&gt;=18), ROW('Paste Here'!H$2:H$2500)-ROW('Paste Here'!E$2)+1),ROW(439:439))), "")</f>
        <v/>
      </c>
      <c r="E441" s="35" t="str" cm="1">
        <f t="array" ref="E441">IFERROR(INDEX('Paste Here'!A$2:A$2500,SMALL(IF((VALUE('Paste Here'!G$2:G$2500)&gt;=5)*(VALUE('Paste Here'!G$2:G$2500)&lt;=9), ROW('Paste Here'!G$2:G$2500)-ROW('Paste Here'!G$2)+1),ROW(439:439))), "")</f>
        <v/>
      </c>
      <c r="F441" s="36" t="str" cm="1">
        <f t="array" ref="F441">IFERROR(INDEX('Paste Here'!A$2:A$2500,SMALL(IF((VALUE('Paste Here'!G$2:G$2500)&gt;=10)*(VALUE('Paste Here'!G$2:G$2500)&lt;=17), ROW('Paste Here'!H$2:H$2500)-ROW('Paste Here'!G$2)+1),ROW(439:439))), "")</f>
        <v/>
      </c>
      <c r="G441" s="99" t="str" cm="1">
        <f t="array" ref="G441">IFERROR(INDEX('Paste Here'!A$2:A$2500,SMALL(IF((VALUE('Paste Here'!G$2:G$2500)&gt;=18), ROW('Paste Here'!H$2:H$2500)-ROW('Paste Here'!G$2)+1),ROW(439:439))), "")</f>
        <v/>
      </c>
      <c r="H441" s="2"/>
      <c r="K441" s="10"/>
      <c r="Q441" s="10"/>
    </row>
    <row r="442" spans="1:17">
      <c r="A442" s="2"/>
      <c r="B442" s="35" t="str" cm="1">
        <f t="array" ref="B442">IFERROR(INDEX('Paste Here'!A$2:A$2500,SMALL(IF((VALUE('Paste Here'!E$2:E$2500)&gt;=5)*(VALUE('Paste Here'!E$2:E$2500)&lt;=9), ROW('Paste Here'!E$2:E$2500)-ROW('Paste Here'!E$2)+1),ROW(440:440))), "")</f>
        <v/>
      </c>
      <c r="C442" s="36" t="str" cm="1">
        <f t="array" ref="C442">IFERROR(INDEX('Paste Here'!A$2:A$2500,SMALL(IF((VALUE('Paste Here'!E$2:E$2500)&gt;=10)*(VALUE('Paste Here'!E$2:E$2500)&lt;=17), ROW('Paste Here'!H$2:H$2500)-ROW('Paste Here'!E$2)+1),ROW(440:440))), "")</f>
        <v/>
      </c>
      <c r="D442" s="37" t="str" cm="1">
        <f t="array" ref="D442">IFERROR(INDEX('Paste Here'!A$2:A$2500,SMALL(IF((VALUE('Paste Here'!E$2:E$2500)&gt;=18), ROW('Paste Here'!H$2:H$2500)-ROW('Paste Here'!E$2)+1),ROW(440:440))), "")</f>
        <v/>
      </c>
      <c r="E442" s="35" t="str" cm="1">
        <f t="array" ref="E442">IFERROR(INDEX('Paste Here'!A$2:A$2500,SMALL(IF((VALUE('Paste Here'!G$2:G$2500)&gt;=5)*(VALUE('Paste Here'!G$2:G$2500)&lt;=9), ROW('Paste Here'!G$2:G$2500)-ROW('Paste Here'!G$2)+1),ROW(440:440))), "")</f>
        <v/>
      </c>
      <c r="F442" s="36" t="str" cm="1">
        <f t="array" ref="F442">IFERROR(INDEX('Paste Here'!A$2:A$2500,SMALL(IF((VALUE('Paste Here'!G$2:G$2500)&gt;=10)*(VALUE('Paste Here'!G$2:G$2500)&lt;=17), ROW('Paste Here'!H$2:H$2500)-ROW('Paste Here'!G$2)+1),ROW(440:440))), "")</f>
        <v/>
      </c>
      <c r="G442" s="99" t="str" cm="1">
        <f t="array" ref="G442">IFERROR(INDEX('Paste Here'!A$2:A$2500,SMALL(IF((VALUE('Paste Here'!G$2:G$2500)&gt;=18), ROW('Paste Here'!H$2:H$2500)-ROW('Paste Here'!G$2)+1),ROW(440:440))), "")</f>
        <v/>
      </c>
      <c r="H442" s="2"/>
      <c r="K442" s="10"/>
      <c r="Q442" s="10"/>
    </row>
    <row r="443" spans="1:17">
      <c r="A443" s="2"/>
      <c r="B443" s="35" t="str" cm="1">
        <f t="array" ref="B443">IFERROR(INDEX('Paste Here'!A$2:A$2500,SMALL(IF((VALUE('Paste Here'!E$2:E$2500)&gt;=5)*(VALUE('Paste Here'!E$2:E$2500)&lt;=9), ROW('Paste Here'!E$2:E$2500)-ROW('Paste Here'!E$2)+1),ROW(441:441))), "")</f>
        <v/>
      </c>
      <c r="C443" s="36" t="str" cm="1">
        <f t="array" ref="C443">IFERROR(INDEX('Paste Here'!A$2:A$2500,SMALL(IF((VALUE('Paste Here'!E$2:E$2500)&gt;=10)*(VALUE('Paste Here'!E$2:E$2500)&lt;=17), ROW('Paste Here'!H$2:H$2500)-ROW('Paste Here'!E$2)+1),ROW(441:441))), "")</f>
        <v/>
      </c>
      <c r="D443" s="37" t="str" cm="1">
        <f t="array" ref="D443">IFERROR(INDEX('Paste Here'!A$2:A$2500,SMALL(IF((VALUE('Paste Here'!E$2:E$2500)&gt;=18), ROW('Paste Here'!H$2:H$2500)-ROW('Paste Here'!E$2)+1),ROW(441:441))), "")</f>
        <v/>
      </c>
      <c r="E443" s="35" t="str" cm="1">
        <f t="array" ref="E443">IFERROR(INDEX('Paste Here'!A$2:A$2500,SMALL(IF((VALUE('Paste Here'!G$2:G$2500)&gt;=5)*(VALUE('Paste Here'!G$2:G$2500)&lt;=9), ROW('Paste Here'!G$2:G$2500)-ROW('Paste Here'!G$2)+1),ROW(441:441))), "")</f>
        <v/>
      </c>
      <c r="F443" s="36" t="str" cm="1">
        <f t="array" ref="F443">IFERROR(INDEX('Paste Here'!A$2:A$2500,SMALL(IF((VALUE('Paste Here'!G$2:G$2500)&gt;=10)*(VALUE('Paste Here'!G$2:G$2500)&lt;=17), ROW('Paste Here'!H$2:H$2500)-ROW('Paste Here'!G$2)+1),ROW(441:441))), "")</f>
        <v/>
      </c>
      <c r="G443" s="99" t="str" cm="1">
        <f t="array" ref="G443">IFERROR(INDEX('Paste Here'!A$2:A$2500,SMALL(IF((VALUE('Paste Here'!G$2:G$2500)&gt;=18), ROW('Paste Here'!H$2:H$2500)-ROW('Paste Here'!G$2)+1),ROW(441:441))), "")</f>
        <v/>
      </c>
      <c r="H443" s="2"/>
      <c r="K443" s="10"/>
      <c r="Q443" s="10"/>
    </row>
    <row r="444" spans="1:17">
      <c r="A444" s="2"/>
      <c r="B444" s="35" t="str" cm="1">
        <f t="array" ref="B444">IFERROR(INDEX('Paste Here'!A$2:A$2500,SMALL(IF((VALUE('Paste Here'!E$2:E$2500)&gt;=5)*(VALUE('Paste Here'!E$2:E$2500)&lt;=9), ROW('Paste Here'!E$2:E$2500)-ROW('Paste Here'!E$2)+1),ROW(442:442))), "")</f>
        <v/>
      </c>
      <c r="C444" s="36" t="str" cm="1">
        <f t="array" ref="C444">IFERROR(INDEX('Paste Here'!A$2:A$2500,SMALL(IF((VALUE('Paste Here'!E$2:E$2500)&gt;=10)*(VALUE('Paste Here'!E$2:E$2500)&lt;=17), ROW('Paste Here'!H$2:H$2500)-ROW('Paste Here'!E$2)+1),ROW(442:442))), "")</f>
        <v/>
      </c>
      <c r="D444" s="37" t="str" cm="1">
        <f t="array" ref="D444">IFERROR(INDEX('Paste Here'!A$2:A$2500,SMALL(IF((VALUE('Paste Here'!E$2:E$2500)&gt;=18), ROW('Paste Here'!H$2:H$2500)-ROW('Paste Here'!E$2)+1),ROW(442:442))), "")</f>
        <v/>
      </c>
      <c r="E444" s="35" t="str" cm="1">
        <f t="array" ref="E444">IFERROR(INDEX('Paste Here'!A$2:A$2500,SMALL(IF((VALUE('Paste Here'!G$2:G$2500)&gt;=5)*(VALUE('Paste Here'!G$2:G$2500)&lt;=9), ROW('Paste Here'!G$2:G$2500)-ROW('Paste Here'!G$2)+1),ROW(442:442))), "")</f>
        <v/>
      </c>
      <c r="F444" s="36" t="str" cm="1">
        <f t="array" ref="F444">IFERROR(INDEX('Paste Here'!A$2:A$2500,SMALL(IF((VALUE('Paste Here'!G$2:G$2500)&gt;=10)*(VALUE('Paste Here'!G$2:G$2500)&lt;=17), ROW('Paste Here'!H$2:H$2500)-ROW('Paste Here'!G$2)+1),ROW(442:442))), "")</f>
        <v/>
      </c>
      <c r="G444" s="99" t="str" cm="1">
        <f t="array" ref="G444">IFERROR(INDEX('Paste Here'!A$2:A$2500,SMALL(IF((VALUE('Paste Here'!G$2:G$2500)&gt;=18), ROW('Paste Here'!H$2:H$2500)-ROW('Paste Here'!G$2)+1),ROW(442:442))), "")</f>
        <v/>
      </c>
      <c r="H444" s="2"/>
      <c r="K444" s="10"/>
      <c r="Q444" s="10"/>
    </row>
    <row r="445" spans="1:17">
      <c r="A445" s="2"/>
      <c r="B445" s="35" t="str" cm="1">
        <f t="array" ref="B445">IFERROR(INDEX('Paste Here'!A$2:A$2500,SMALL(IF((VALUE('Paste Here'!E$2:E$2500)&gt;=5)*(VALUE('Paste Here'!E$2:E$2500)&lt;=9), ROW('Paste Here'!E$2:E$2500)-ROW('Paste Here'!E$2)+1),ROW(443:443))), "")</f>
        <v/>
      </c>
      <c r="C445" s="36" t="str" cm="1">
        <f t="array" ref="C445">IFERROR(INDEX('Paste Here'!A$2:A$2500,SMALL(IF((VALUE('Paste Here'!E$2:E$2500)&gt;=10)*(VALUE('Paste Here'!E$2:E$2500)&lt;=17), ROW('Paste Here'!H$2:H$2500)-ROW('Paste Here'!E$2)+1),ROW(443:443))), "")</f>
        <v/>
      </c>
      <c r="D445" s="37" t="str" cm="1">
        <f t="array" ref="D445">IFERROR(INDEX('Paste Here'!A$2:A$2500,SMALL(IF((VALUE('Paste Here'!E$2:E$2500)&gt;=18), ROW('Paste Here'!H$2:H$2500)-ROW('Paste Here'!E$2)+1),ROW(443:443))), "")</f>
        <v/>
      </c>
      <c r="E445" s="35" t="str" cm="1">
        <f t="array" ref="E445">IFERROR(INDEX('Paste Here'!A$2:A$2500,SMALL(IF((VALUE('Paste Here'!G$2:G$2500)&gt;=5)*(VALUE('Paste Here'!G$2:G$2500)&lt;=9), ROW('Paste Here'!G$2:G$2500)-ROW('Paste Here'!G$2)+1),ROW(443:443))), "")</f>
        <v/>
      </c>
      <c r="F445" s="36" t="str" cm="1">
        <f t="array" ref="F445">IFERROR(INDEX('Paste Here'!A$2:A$2500,SMALL(IF((VALUE('Paste Here'!G$2:G$2500)&gt;=10)*(VALUE('Paste Here'!G$2:G$2500)&lt;=17), ROW('Paste Here'!H$2:H$2500)-ROW('Paste Here'!G$2)+1),ROW(443:443))), "")</f>
        <v/>
      </c>
      <c r="G445" s="99" t="str" cm="1">
        <f t="array" ref="G445">IFERROR(INDEX('Paste Here'!A$2:A$2500,SMALL(IF((VALUE('Paste Here'!G$2:G$2500)&gt;=18), ROW('Paste Here'!H$2:H$2500)-ROW('Paste Here'!G$2)+1),ROW(443:443))), "")</f>
        <v/>
      </c>
      <c r="H445" s="2"/>
      <c r="K445" s="10"/>
      <c r="Q445" s="10"/>
    </row>
    <row r="446" spans="1:17">
      <c r="A446" s="2"/>
      <c r="B446" s="35" t="str" cm="1">
        <f t="array" ref="B446">IFERROR(INDEX('Paste Here'!A$2:A$2500,SMALL(IF((VALUE('Paste Here'!E$2:E$2500)&gt;=5)*(VALUE('Paste Here'!E$2:E$2500)&lt;=9), ROW('Paste Here'!E$2:E$2500)-ROW('Paste Here'!E$2)+1),ROW(444:444))), "")</f>
        <v/>
      </c>
      <c r="C446" s="36" t="str" cm="1">
        <f t="array" ref="C446">IFERROR(INDEX('Paste Here'!A$2:A$2500,SMALL(IF((VALUE('Paste Here'!E$2:E$2500)&gt;=10)*(VALUE('Paste Here'!E$2:E$2500)&lt;=17), ROW('Paste Here'!H$2:H$2500)-ROW('Paste Here'!E$2)+1),ROW(444:444))), "")</f>
        <v/>
      </c>
      <c r="D446" s="37" t="str" cm="1">
        <f t="array" ref="D446">IFERROR(INDEX('Paste Here'!A$2:A$2500,SMALL(IF((VALUE('Paste Here'!E$2:E$2500)&gt;=18), ROW('Paste Here'!H$2:H$2500)-ROW('Paste Here'!E$2)+1),ROW(444:444))), "")</f>
        <v/>
      </c>
      <c r="E446" s="35" t="str" cm="1">
        <f t="array" ref="E446">IFERROR(INDEX('Paste Here'!A$2:A$2500,SMALL(IF((VALUE('Paste Here'!G$2:G$2500)&gt;=5)*(VALUE('Paste Here'!G$2:G$2500)&lt;=9), ROW('Paste Here'!G$2:G$2500)-ROW('Paste Here'!G$2)+1),ROW(444:444))), "")</f>
        <v/>
      </c>
      <c r="F446" s="36" t="str" cm="1">
        <f t="array" ref="F446">IFERROR(INDEX('Paste Here'!A$2:A$2500,SMALL(IF((VALUE('Paste Here'!G$2:G$2500)&gt;=10)*(VALUE('Paste Here'!G$2:G$2500)&lt;=17), ROW('Paste Here'!H$2:H$2500)-ROW('Paste Here'!G$2)+1),ROW(444:444))), "")</f>
        <v/>
      </c>
      <c r="G446" s="99" t="str" cm="1">
        <f t="array" ref="G446">IFERROR(INDEX('Paste Here'!A$2:A$2500,SMALL(IF((VALUE('Paste Here'!G$2:G$2500)&gt;=18), ROW('Paste Here'!H$2:H$2500)-ROW('Paste Here'!G$2)+1),ROW(444:444))), "")</f>
        <v/>
      </c>
      <c r="H446" s="2"/>
      <c r="K446" s="10"/>
      <c r="Q446" s="10"/>
    </row>
    <row r="447" spans="1:17">
      <c r="A447" s="2"/>
      <c r="B447" s="35" t="str" cm="1">
        <f t="array" ref="B447">IFERROR(INDEX('Paste Here'!A$2:A$2500,SMALL(IF((VALUE('Paste Here'!E$2:E$2500)&gt;=5)*(VALUE('Paste Here'!E$2:E$2500)&lt;=9), ROW('Paste Here'!E$2:E$2500)-ROW('Paste Here'!E$2)+1),ROW(445:445))), "")</f>
        <v/>
      </c>
      <c r="C447" s="36" t="str" cm="1">
        <f t="array" ref="C447">IFERROR(INDEX('Paste Here'!A$2:A$2500,SMALL(IF((VALUE('Paste Here'!E$2:E$2500)&gt;=10)*(VALUE('Paste Here'!E$2:E$2500)&lt;=17), ROW('Paste Here'!H$2:H$2500)-ROW('Paste Here'!E$2)+1),ROW(445:445))), "")</f>
        <v/>
      </c>
      <c r="D447" s="37" t="str" cm="1">
        <f t="array" ref="D447">IFERROR(INDEX('Paste Here'!A$2:A$2500,SMALL(IF((VALUE('Paste Here'!E$2:E$2500)&gt;=18), ROW('Paste Here'!H$2:H$2500)-ROW('Paste Here'!E$2)+1),ROW(445:445))), "")</f>
        <v/>
      </c>
      <c r="E447" s="35" t="str" cm="1">
        <f t="array" ref="E447">IFERROR(INDEX('Paste Here'!A$2:A$2500,SMALL(IF((VALUE('Paste Here'!G$2:G$2500)&gt;=5)*(VALUE('Paste Here'!G$2:G$2500)&lt;=9), ROW('Paste Here'!G$2:G$2500)-ROW('Paste Here'!G$2)+1),ROW(445:445))), "")</f>
        <v/>
      </c>
      <c r="F447" s="36" t="str" cm="1">
        <f t="array" ref="F447">IFERROR(INDEX('Paste Here'!A$2:A$2500,SMALL(IF((VALUE('Paste Here'!G$2:G$2500)&gt;=10)*(VALUE('Paste Here'!G$2:G$2500)&lt;=17), ROW('Paste Here'!H$2:H$2500)-ROW('Paste Here'!G$2)+1),ROW(445:445))), "")</f>
        <v/>
      </c>
      <c r="G447" s="99" t="str" cm="1">
        <f t="array" ref="G447">IFERROR(INDEX('Paste Here'!A$2:A$2500,SMALL(IF((VALUE('Paste Here'!G$2:G$2500)&gt;=18), ROW('Paste Here'!H$2:H$2500)-ROW('Paste Here'!G$2)+1),ROW(445:445))), "")</f>
        <v/>
      </c>
      <c r="H447" s="2"/>
      <c r="K447" s="10"/>
      <c r="Q447" s="10"/>
    </row>
    <row r="448" spans="1:17">
      <c r="A448" s="2"/>
      <c r="B448" s="35" t="str" cm="1">
        <f t="array" ref="B448">IFERROR(INDEX('Paste Here'!A$2:A$2500,SMALL(IF((VALUE('Paste Here'!E$2:E$2500)&gt;=5)*(VALUE('Paste Here'!E$2:E$2500)&lt;=9), ROW('Paste Here'!E$2:E$2500)-ROW('Paste Here'!E$2)+1),ROW(446:446))), "")</f>
        <v/>
      </c>
      <c r="C448" s="36" t="str" cm="1">
        <f t="array" ref="C448">IFERROR(INDEX('Paste Here'!A$2:A$2500,SMALL(IF((VALUE('Paste Here'!E$2:E$2500)&gt;=10)*(VALUE('Paste Here'!E$2:E$2500)&lt;=17), ROW('Paste Here'!H$2:H$2500)-ROW('Paste Here'!E$2)+1),ROW(446:446))), "")</f>
        <v/>
      </c>
      <c r="D448" s="37" t="str" cm="1">
        <f t="array" ref="D448">IFERROR(INDEX('Paste Here'!A$2:A$2500,SMALL(IF((VALUE('Paste Here'!E$2:E$2500)&gt;=18), ROW('Paste Here'!H$2:H$2500)-ROW('Paste Here'!E$2)+1),ROW(446:446))), "")</f>
        <v/>
      </c>
      <c r="E448" s="35" t="str" cm="1">
        <f t="array" ref="E448">IFERROR(INDEX('Paste Here'!A$2:A$2500,SMALL(IF((VALUE('Paste Here'!G$2:G$2500)&gt;=5)*(VALUE('Paste Here'!G$2:G$2500)&lt;=9), ROW('Paste Here'!G$2:G$2500)-ROW('Paste Here'!G$2)+1),ROW(446:446))), "")</f>
        <v/>
      </c>
      <c r="F448" s="36" t="str" cm="1">
        <f t="array" ref="F448">IFERROR(INDEX('Paste Here'!A$2:A$2500,SMALL(IF((VALUE('Paste Here'!G$2:G$2500)&gt;=10)*(VALUE('Paste Here'!G$2:G$2500)&lt;=17), ROW('Paste Here'!H$2:H$2500)-ROW('Paste Here'!G$2)+1),ROW(446:446))), "")</f>
        <v/>
      </c>
      <c r="G448" s="99" t="str" cm="1">
        <f t="array" ref="G448">IFERROR(INDEX('Paste Here'!A$2:A$2500,SMALL(IF((VALUE('Paste Here'!G$2:G$2500)&gt;=18), ROW('Paste Here'!H$2:H$2500)-ROW('Paste Here'!G$2)+1),ROW(446:446))), "")</f>
        <v/>
      </c>
      <c r="H448" s="2"/>
      <c r="K448" s="10"/>
      <c r="Q448" s="10"/>
    </row>
    <row r="449" spans="1:17">
      <c r="A449" s="2"/>
      <c r="B449" s="35" t="str" cm="1">
        <f t="array" ref="B449">IFERROR(INDEX('Paste Here'!A$2:A$2500,SMALL(IF((VALUE('Paste Here'!E$2:E$2500)&gt;=5)*(VALUE('Paste Here'!E$2:E$2500)&lt;=9), ROW('Paste Here'!E$2:E$2500)-ROW('Paste Here'!E$2)+1),ROW(447:447))), "")</f>
        <v/>
      </c>
      <c r="C449" s="36" t="str" cm="1">
        <f t="array" ref="C449">IFERROR(INDEX('Paste Here'!A$2:A$2500,SMALL(IF((VALUE('Paste Here'!E$2:E$2500)&gt;=10)*(VALUE('Paste Here'!E$2:E$2500)&lt;=17), ROW('Paste Here'!H$2:H$2500)-ROW('Paste Here'!E$2)+1),ROW(447:447))), "")</f>
        <v/>
      </c>
      <c r="D449" s="37" t="str" cm="1">
        <f t="array" ref="D449">IFERROR(INDEX('Paste Here'!A$2:A$2500,SMALL(IF((VALUE('Paste Here'!E$2:E$2500)&gt;=18), ROW('Paste Here'!H$2:H$2500)-ROW('Paste Here'!E$2)+1),ROW(447:447))), "")</f>
        <v/>
      </c>
      <c r="E449" s="35" t="str" cm="1">
        <f t="array" ref="E449">IFERROR(INDEX('Paste Here'!A$2:A$2500,SMALL(IF((VALUE('Paste Here'!G$2:G$2500)&gt;=5)*(VALUE('Paste Here'!G$2:G$2500)&lt;=9), ROW('Paste Here'!G$2:G$2500)-ROW('Paste Here'!G$2)+1),ROW(447:447))), "")</f>
        <v/>
      </c>
      <c r="F449" s="36" t="str" cm="1">
        <f t="array" ref="F449">IFERROR(INDEX('Paste Here'!A$2:A$2500,SMALL(IF((VALUE('Paste Here'!G$2:G$2500)&gt;=10)*(VALUE('Paste Here'!G$2:G$2500)&lt;=17), ROW('Paste Here'!H$2:H$2500)-ROW('Paste Here'!G$2)+1),ROW(447:447))), "")</f>
        <v/>
      </c>
      <c r="G449" s="99" t="str" cm="1">
        <f t="array" ref="G449">IFERROR(INDEX('Paste Here'!A$2:A$2500,SMALL(IF((VALUE('Paste Here'!G$2:G$2500)&gt;=18), ROW('Paste Here'!H$2:H$2500)-ROW('Paste Here'!G$2)+1),ROW(447:447))), "")</f>
        <v/>
      </c>
      <c r="H449" s="2"/>
      <c r="K449" s="10"/>
      <c r="Q449" s="10"/>
    </row>
    <row r="450" spans="1:17">
      <c r="A450" s="2"/>
      <c r="B450" s="35" t="str" cm="1">
        <f t="array" ref="B450">IFERROR(INDEX('Paste Here'!A$2:A$2500,SMALL(IF((VALUE('Paste Here'!E$2:E$2500)&gt;=5)*(VALUE('Paste Here'!E$2:E$2500)&lt;=9), ROW('Paste Here'!E$2:E$2500)-ROW('Paste Here'!E$2)+1),ROW(448:448))), "")</f>
        <v/>
      </c>
      <c r="C450" s="36" t="str" cm="1">
        <f t="array" ref="C450">IFERROR(INDEX('Paste Here'!A$2:A$2500,SMALL(IF((VALUE('Paste Here'!E$2:E$2500)&gt;=10)*(VALUE('Paste Here'!E$2:E$2500)&lt;=17), ROW('Paste Here'!H$2:H$2500)-ROW('Paste Here'!E$2)+1),ROW(448:448))), "")</f>
        <v/>
      </c>
      <c r="D450" s="37" t="str" cm="1">
        <f t="array" ref="D450">IFERROR(INDEX('Paste Here'!A$2:A$2500,SMALL(IF((VALUE('Paste Here'!E$2:E$2500)&gt;=18), ROW('Paste Here'!H$2:H$2500)-ROW('Paste Here'!E$2)+1),ROW(448:448))), "")</f>
        <v/>
      </c>
      <c r="E450" s="35" t="str" cm="1">
        <f t="array" ref="E450">IFERROR(INDEX('Paste Here'!A$2:A$2500,SMALL(IF((VALUE('Paste Here'!G$2:G$2500)&gt;=5)*(VALUE('Paste Here'!G$2:G$2500)&lt;=9), ROW('Paste Here'!G$2:G$2500)-ROW('Paste Here'!G$2)+1),ROW(448:448))), "")</f>
        <v/>
      </c>
      <c r="F450" s="36" t="str" cm="1">
        <f t="array" ref="F450">IFERROR(INDEX('Paste Here'!A$2:A$2500,SMALL(IF((VALUE('Paste Here'!G$2:G$2500)&gt;=10)*(VALUE('Paste Here'!G$2:G$2500)&lt;=17), ROW('Paste Here'!H$2:H$2500)-ROW('Paste Here'!G$2)+1),ROW(448:448))), "")</f>
        <v/>
      </c>
      <c r="G450" s="99" t="str" cm="1">
        <f t="array" ref="G450">IFERROR(INDEX('Paste Here'!A$2:A$2500,SMALL(IF((VALUE('Paste Here'!G$2:G$2500)&gt;=18), ROW('Paste Here'!H$2:H$2500)-ROW('Paste Here'!G$2)+1),ROW(448:448))), "")</f>
        <v/>
      </c>
      <c r="H450" s="2"/>
      <c r="K450" s="10"/>
      <c r="Q450" s="10"/>
    </row>
    <row r="451" spans="1:17">
      <c r="A451" s="2"/>
      <c r="B451" s="35" t="str" cm="1">
        <f t="array" ref="B451">IFERROR(INDEX('Paste Here'!A$2:A$2500,SMALL(IF((VALUE('Paste Here'!E$2:E$2500)&gt;=5)*(VALUE('Paste Here'!E$2:E$2500)&lt;=9), ROW('Paste Here'!E$2:E$2500)-ROW('Paste Here'!E$2)+1),ROW(449:449))), "")</f>
        <v/>
      </c>
      <c r="C451" s="36" t="str" cm="1">
        <f t="array" ref="C451">IFERROR(INDEX('Paste Here'!A$2:A$2500,SMALL(IF((VALUE('Paste Here'!E$2:E$2500)&gt;=10)*(VALUE('Paste Here'!E$2:E$2500)&lt;=17), ROW('Paste Here'!H$2:H$2500)-ROW('Paste Here'!E$2)+1),ROW(449:449))), "")</f>
        <v/>
      </c>
      <c r="D451" s="37" t="str" cm="1">
        <f t="array" ref="D451">IFERROR(INDEX('Paste Here'!A$2:A$2500,SMALL(IF((VALUE('Paste Here'!E$2:E$2500)&gt;=18), ROW('Paste Here'!H$2:H$2500)-ROW('Paste Here'!E$2)+1),ROW(449:449))), "")</f>
        <v/>
      </c>
      <c r="E451" s="35" t="str" cm="1">
        <f t="array" ref="E451">IFERROR(INDEX('Paste Here'!A$2:A$2500,SMALL(IF((VALUE('Paste Here'!G$2:G$2500)&gt;=5)*(VALUE('Paste Here'!G$2:G$2500)&lt;=9), ROW('Paste Here'!G$2:G$2500)-ROW('Paste Here'!G$2)+1),ROW(449:449))), "")</f>
        <v/>
      </c>
      <c r="F451" s="36" t="str" cm="1">
        <f t="array" ref="F451">IFERROR(INDEX('Paste Here'!A$2:A$2500,SMALL(IF((VALUE('Paste Here'!G$2:G$2500)&gt;=10)*(VALUE('Paste Here'!G$2:G$2500)&lt;=17), ROW('Paste Here'!H$2:H$2500)-ROW('Paste Here'!G$2)+1),ROW(449:449))), "")</f>
        <v/>
      </c>
      <c r="G451" s="99" t="str" cm="1">
        <f t="array" ref="G451">IFERROR(INDEX('Paste Here'!A$2:A$2500,SMALL(IF((VALUE('Paste Here'!G$2:G$2500)&gt;=18), ROW('Paste Here'!H$2:H$2500)-ROW('Paste Here'!G$2)+1),ROW(449:449))), "")</f>
        <v/>
      </c>
      <c r="H451" s="2"/>
      <c r="K451" s="10"/>
      <c r="Q451" s="10"/>
    </row>
    <row r="452" spans="1:17">
      <c r="A452" s="2"/>
      <c r="B452" s="35" t="str" cm="1">
        <f t="array" ref="B452">IFERROR(INDEX('Paste Here'!A$2:A$2500,SMALL(IF((VALUE('Paste Here'!E$2:E$2500)&gt;=5)*(VALUE('Paste Here'!E$2:E$2500)&lt;=9), ROW('Paste Here'!E$2:E$2500)-ROW('Paste Here'!E$2)+1),ROW(450:450))), "")</f>
        <v/>
      </c>
      <c r="C452" s="36" t="str" cm="1">
        <f t="array" ref="C452">IFERROR(INDEX('Paste Here'!A$2:A$2500,SMALL(IF((VALUE('Paste Here'!E$2:E$2500)&gt;=10)*(VALUE('Paste Here'!E$2:E$2500)&lt;=17), ROW('Paste Here'!H$2:H$2500)-ROW('Paste Here'!E$2)+1),ROW(450:450))), "")</f>
        <v/>
      </c>
      <c r="D452" s="37" t="str" cm="1">
        <f t="array" ref="D452">IFERROR(INDEX('Paste Here'!A$2:A$2500,SMALL(IF((VALUE('Paste Here'!E$2:E$2500)&gt;=18), ROW('Paste Here'!H$2:H$2500)-ROW('Paste Here'!E$2)+1),ROW(450:450))), "")</f>
        <v/>
      </c>
      <c r="E452" s="35" t="str" cm="1">
        <f t="array" ref="E452">IFERROR(INDEX('Paste Here'!A$2:A$2500,SMALL(IF((VALUE('Paste Here'!G$2:G$2500)&gt;=5)*(VALUE('Paste Here'!G$2:G$2500)&lt;=9), ROW('Paste Here'!G$2:G$2500)-ROW('Paste Here'!G$2)+1),ROW(450:450))), "")</f>
        <v/>
      </c>
      <c r="F452" s="36" t="str" cm="1">
        <f t="array" ref="F452">IFERROR(INDEX('Paste Here'!A$2:A$2500,SMALL(IF((VALUE('Paste Here'!G$2:G$2500)&gt;=10)*(VALUE('Paste Here'!G$2:G$2500)&lt;=17), ROW('Paste Here'!H$2:H$2500)-ROW('Paste Here'!G$2)+1),ROW(450:450))), "")</f>
        <v/>
      </c>
      <c r="G452" s="99" t="str" cm="1">
        <f t="array" ref="G452">IFERROR(INDEX('Paste Here'!A$2:A$2500,SMALL(IF((VALUE('Paste Here'!G$2:G$2500)&gt;=18), ROW('Paste Here'!H$2:H$2500)-ROW('Paste Here'!G$2)+1),ROW(450:450))), "")</f>
        <v/>
      </c>
      <c r="H452" s="2"/>
      <c r="K452" s="10"/>
      <c r="Q452" s="10"/>
    </row>
    <row r="453" spans="1:17">
      <c r="A453" s="2"/>
      <c r="B453" s="35" t="str" cm="1">
        <f t="array" ref="B453">IFERROR(INDEX('Paste Here'!A$2:A$2500,SMALL(IF((VALUE('Paste Here'!E$2:E$2500)&gt;=5)*(VALUE('Paste Here'!E$2:E$2500)&lt;=9), ROW('Paste Here'!E$2:E$2500)-ROW('Paste Here'!E$2)+1),ROW(451:451))), "")</f>
        <v/>
      </c>
      <c r="C453" s="36" t="str" cm="1">
        <f t="array" ref="C453">IFERROR(INDEX('Paste Here'!A$2:A$2500,SMALL(IF((VALUE('Paste Here'!E$2:E$2500)&gt;=10)*(VALUE('Paste Here'!E$2:E$2500)&lt;=17), ROW('Paste Here'!H$2:H$2500)-ROW('Paste Here'!E$2)+1),ROW(451:451))), "")</f>
        <v/>
      </c>
      <c r="D453" s="37" t="str" cm="1">
        <f t="array" ref="D453">IFERROR(INDEX('Paste Here'!A$2:A$2500,SMALL(IF((VALUE('Paste Here'!E$2:E$2500)&gt;=18), ROW('Paste Here'!H$2:H$2500)-ROW('Paste Here'!E$2)+1),ROW(451:451))), "")</f>
        <v/>
      </c>
      <c r="E453" s="35" t="str" cm="1">
        <f t="array" ref="E453">IFERROR(INDEX('Paste Here'!A$2:A$2500,SMALL(IF((VALUE('Paste Here'!G$2:G$2500)&gt;=5)*(VALUE('Paste Here'!G$2:G$2500)&lt;=9), ROW('Paste Here'!G$2:G$2500)-ROW('Paste Here'!G$2)+1),ROW(451:451))), "")</f>
        <v/>
      </c>
      <c r="F453" s="36" t="str" cm="1">
        <f t="array" ref="F453">IFERROR(INDEX('Paste Here'!A$2:A$2500,SMALL(IF((VALUE('Paste Here'!G$2:G$2500)&gt;=10)*(VALUE('Paste Here'!G$2:G$2500)&lt;=17), ROW('Paste Here'!H$2:H$2500)-ROW('Paste Here'!G$2)+1),ROW(451:451))), "")</f>
        <v/>
      </c>
      <c r="G453" s="99" t="str" cm="1">
        <f t="array" ref="G453">IFERROR(INDEX('Paste Here'!A$2:A$2500,SMALL(IF((VALUE('Paste Here'!G$2:G$2500)&gt;=18), ROW('Paste Here'!H$2:H$2500)-ROW('Paste Here'!G$2)+1),ROW(451:451))), "")</f>
        <v/>
      </c>
      <c r="H453" s="2"/>
      <c r="K453" s="10"/>
      <c r="Q453" s="10"/>
    </row>
    <row r="454" spans="1:17">
      <c r="A454" s="2"/>
      <c r="B454" s="35" t="str" cm="1">
        <f t="array" ref="B454">IFERROR(INDEX('Paste Here'!A$2:A$2500,SMALL(IF((VALUE('Paste Here'!E$2:E$2500)&gt;=5)*(VALUE('Paste Here'!E$2:E$2500)&lt;=9), ROW('Paste Here'!E$2:E$2500)-ROW('Paste Here'!E$2)+1),ROW(452:452))), "")</f>
        <v/>
      </c>
      <c r="C454" s="36" t="str" cm="1">
        <f t="array" ref="C454">IFERROR(INDEX('Paste Here'!A$2:A$2500,SMALL(IF((VALUE('Paste Here'!E$2:E$2500)&gt;=10)*(VALUE('Paste Here'!E$2:E$2500)&lt;=17), ROW('Paste Here'!H$2:H$2500)-ROW('Paste Here'!E$2)+1),ROW(452:452))), "")</f>
        <v/>
      </c>
      <c r="D454" s="37" t="str" cm="1">
        <f t="array" ref="D454">IFERROR(INDEX('Paste Here'!A$2:A$2500,SMALL(IF((VALUE('Paste Here'!E$2:E$2500)&gt;=18), ROW('Paste Here'!H$2:H$2500)-ROW('Paste Here'!E$2)+1),ROW(452:452))), "")</f>
        <v/>
      </c>
      <c r="E454" s="35" t="str" cm="1">
        <f t="array" ref="E454">IFERROR(INDEX('Paste Here'!A$2:A$2500,SMALL(IF((VALUE('Paste Here'!G$2:G$2500)&gt;=5)*(VALUE('Paste Here'!G$2:G$2500)&lt;=9), ROW('Paste Here'!G$2:G$2500)-ROW('Paste Here'!G$2)+1),ROW(452:452))), "")</f>
        <v/>
      </c>
      <c r="F454" s="36" t="str" cm="1">
        <f t="array" ref="F454">IFERROR(INDEX('Paste Here'!A$2:A$2500,SMALL(IF((VALUE('Paste Here'!G$2:G$2500)&gt;=10)*(VALUE('Paste Here'!G$2:G$2500)&lt;=17), ROW('Paste Here'!H$2:H$2500)-ROW('Paste Here'!G$2)+1),ROW(452:452))), "")</f>
        <v/>
      </c>
      <c r="G454" s="99" t="str" cm="1">
        <f t="array" ref="G454">IFERROR(INDEX('Paste Here'!A$2:A$2500,SMALL(IF((VALUE('Paste Here'!G$2:G$2500)&gt;=18), ROW('Paste Here'!H$2:H$2500)-ROW('Paste Here'!G$2)+1),ROW(452:452))), "")</f>
        <v/>
      </c>
      <c r="H454" s="2"/>
      <c r="K454" s="10"/>
      <c r="Q454" s="10"/>
    </row>
    <row r="455" spans="1:17">
      <c r="A455" s="2"/>
      <c r="B455" s="35" t="str" cm="1">
        <f t="array" ref="B455">IFERROR(INDEX('Paste Here'!A$2:A$2500,SMALL(IF((VALUE('Paste Here'!E$2:E$2500)&gt;=5)*(VALUE('Paste Here'!E$2:E$2500)&lt;=9), ROW('Paste Here'!E$2:E$2500)-ROW('Paste Here'!E$2)+1),ROW(453:453))), "")</f>
        <v/>
      </c>
      <c r="C455" s="36" t="str" cm="1">
        <f t="array" ref="C455">IFERROR(INDEX('Paste Here'!A$2:A$2500,SMALL(IF((VALUE('Paste Here'!E$2:E$2500)&gt;=10)*(VALUE('Paste Here'!E$2:E$2500)&lt;=17), ROW('Paste Here'!H$2:H$2500)-ROW('Paste Here'!E$2)+1),ROW(453:453))), "")</f>
        <v/>
      </c>
      <c r="D455" s="37" t="str" cm="1">
        <f t="array" ref="D455">IFERROR(INDEX('Paste Here'!A$2:A$2500,SMALL(IF((VALUE('Paste Here'!E$2:E$2500)&gt;=18), ROW('Paste Here'!H$2:H$2500)-ROW('Paste Here'!E$2)+1),ROW(453:453))), "")</f>
        <v/>
      </c>
      <c r="E455" s="35" t="str" cm="1">
        <f t="array" ref="E455">IFERROR(INDEX('Paste Here'!A$2:A$2500,SMALL(IF((VALUE('Paste Here'!G$2:G$2500)&gt;=5)*(VALUE('Paste Here'!G$2:G$2500)&lt;=9), ROW('Paste Here'!G$2:G$2500)-ROW('Paste Here'!G$2)+1),ROW(453:453))), "")</f>
        <v/>
      </c>
      <c r="F455" s="36" t="str" cm="1">
        <f t="array" ref="F455">IFERROR(INDEX('Paste Here'!A$2:A$2500,SMALL(IF((VALUE('Paste Here'!G$2:G$2500)&gt;=10)*(VALUE('Paste Here'!G$2:G$2500)&lt;=17), ROW('Paste Here'!H$2:H$2500)-ROW('Paste Here'!G$2)+1),ROW(453:453))), "")</f>
        <v/>
      </c>
      <c r="G455" s="99" t="str" cm="1">
        <f t="array" ref="G455">IFERROR(INDEX('Paste Here'!A$2:A$2500,SMALL(IF((VALUE('Paste Here'!G$2:G$2500)&gt;=18), ROW('Paste Here'!H$2:H$2500)-ROW('Paste Here'!G$2)+1),ROW(453:453))), "")</f>
        <v/>
      </c>
      <c r="H455" s="2"/>
      <c r="K455" s="10"/>
      <c r="Q455" s="10"/>
    </row>
    <row r="456" spans="1:17">
      <c r="A456" s="2"/>
      <c r="B456" s="35" t="str" cm="1">
        <f t="array" ref="B456">IFERROR(INDEX('Paste Here'!A$2:A$2500,SMALL(IF((VALUE('Paste Here'!E$2:E$2500)&gt;=5)*(VALUE('Paste Here'!E$2:E$2500)&lt;=9), ROW('Paste Here'!E$2:E$2500)-ROW('Paste Here'!E$2)+1),ROW(454:454))), "")</f>
        <v/>
      </c>
      <c r="C456" s="36" t="str" cm="1">
        <f t="array" ref="C456">IFERROR(INDEX('Paste Here'!A$2:A$2500,SMALL(IF((VALUE('Paste Here'!E$2:E$2500)&gt;=10)*(VALUE('Paste Here'!E$2:E$2500)&lt;=17), ROW('Paste Here'!H$2:H$2500)-ROW('Paste Here'!E$2)+1),ROW(454:454))), "")</f>
        <v/>
      </c>
      <c r="D456" s="37" t="str" cm="1">
        <f t="array" ref="D456">IFERROR(INDEX('Paste Here'!A$2:A$2500,SMALL(IF((VALUE('Paste Here'!E$2:E$2500)&gt;=18), ROW('Paste Here'!H$2:H$2500)-ROW('Paste Here'!E$2)+1),ROW(454:454))), "")</f>
        <v/>
      </c>
      <c r="E456" s="35" t="str" cm="1">
        <f t="array" ref="E456">IFERROR(INDEX('Paste Here'!A$2:A$2500,SMALL(IF((VALUE('Paste Here'!G$2:G$2500)&gt;=5)*(VALUE('Paste Here'!G$2:G$2500)&lt;=9), ROW('Paste Here'!G$2:G$2500)-ROW('Paste Here'!G$2)+1),ROW(454:454))), "")</f>
        <v/>
      </c>
      <c r="F456" s="36" t="str" cm="1">
        <f t="array" ref="F456">IFERROR(INDEX('Paste Here'!A$2:A$2500,SMALL(IF((VALUE('Paste Here'!G$2:G$2500)&gt;=10)*(VALUE('Paste Here'!G$2:G$2500)&lt;=17), ROW('Paste Here'!H$2:H$2500)-ROW('Paste Here'!G$2)+1),ROW(454:454))), "")</f>
        <v/>
      </c>
      <c r="G456" s="99" t="str" cm="1">
        <f t="array" ref="G456">IFERROR(INDEX('Paste Here'!A$2:A$2500,SMALL(IF((VALUE('Paste Here'!G$2:G$2500)&gt;=18), ROW('Paste Here'!H$2:H$2500)-ROW('Paste Here'!G$2)+1),ROW(454:454))), "")</f>
        <v/>
      </c>
      <c r="H456" s="2"/>
      <c r="K456" s="10"/>
      <c r="Q456" s="10"/>
    </row>
    <row r="457" spans="1:17">
      <c r="A457" s="2"/>
      <c r="B457" s="35" t="str" cm="1">
        <f t="array" ref="B457">IFERROR(INDEX('Paste Here'!A$2:A$2500,SMALL(IF((VALUE('Paste Here'!E$2:E$2500)&gt;=5)*(VALUE('Paste Here'!E$2:E$2500)&lt;=9), ROW('Paste Here'!E$2:E$2500)-ROW('Paste Here'!E$2)+1),ROW(455:455))), "")</f>
        <v/>
      </c>
      <c r="C457" s="36" t="str" cm="1">
        <f t="array" ref="C457">IFERROR(INDEX('Paste Here'!A$2:A$2500,SMALL(IF((VALUE('Paste Here'!E$2:E$2500)&gt;=10)*(VALUE('Paste Here'!E$2:E$2500)&lt;=17), ROW('Paste Here'!H$2:H$2500)-ROW('Paste Here'!E$2)+1),ROW(455:455))), "")</f>
        <v/>
      </c>
      <c r="D457" s="37" t="str" cm="1">
        <f t="array" ref="D457">IFERROR(INDEX('Paste Here'!A$2:A$2500,SMALL(IF((VALUE('Paste Here'!E$2:E$2500)&gt;=18), ROW('Paste Here'!H$2:H$2500)-ROW('Paste Here'!E$2)+1),ROW(455:455))), "")</f>
        <v/>
      </c>
      <c r="E457" s="35" t="str" cm="1">
        <f t="array" ref="E457">IFERROR(INDEX('Paste Here'!A$2:A$2500,SMALL(IF((VALUE('Paste Here'!G$2:G$2500)&gt;=5)*(VALUE('Paste Here'!G$2:G$2500)&lt;=9), ROW('Paste Here'!G$2:G$2500)-ROW('Paste Here'!G$2)+1),ROW(455:455))), "")</f>
        <v/>
      </c>
      <c r="F457" s="36" t="str" cm="1">
        <f t="array" ref="F457">IFERROR(INDEX('Paste Here'!A$2:A$2500,SMALL(IF((VALUE('Paste Here'!G$2:G$2500)&gt;=10)*(VALUE('Paste Here'!G$2:G$2500)&lt;=17), ROW('Paste Here'!H$2:H$2500)-ROW('Paste Here'!G$2)+1),ROW(455:455))), "")</f>
        <v/>
      </c>
      <c r="G457" s="99" t="str" cm="1">
        <f t="array" ref="G457">IFERROR(INDEX('Paste Here'!A$2:A$2500,SMALL(IF((VALUE('Paste Here'!G$2:G$2500)&gt;=18), ROW('Paste Here'!H$2:H$2500)-ROW('Paste Here'!G$2)+1),ROW(455:455))), "")</f>
        <v/>
      </c>
      <c r="H457" s="2"/>
      <c r="K457" s="10"/>
      <c r="Q457" s="10"/>
    </row>
    <row r="458" spans="1:17">
      <c r="A458" s="2"/>
      <c r="B458" s="35" t="str" cm="1">
        <f t="array" ref="B458">IFERROR(INDEX('Paste Here'!A$2:A$2500,SMALL(IF((VALUE('Paste Here'!E$2:E$2500)&gt;=5)*(VALUE('Paste Here'!E$2:E$2500)&lt;=9), ROW('Paste Here'!E$2:E$2500)-ROW('Paste Here'!E$2)+1),ROW(456:456))), "")</f>
        <v/>
      </c>
      <c r="C458" s="36" t="str" cm="1">
        <f t="array" ref="C458">IFERROR(INDEX('Paste Here'!A$2:A$2500,SMALL(IF((VALUE('Paste Here'!E$2:E$2500)&gt;=10)*(VALUE('Paste Here'!E$2:E$2500)&lt;=17), ROW('Paste Here'!H$2:H$2500)-ROW('Paste Here'!E$2)+1),ROW(456:456))), "")</f>
        <v/>
      </c>
      <c r="D458" s="37" t="str" cm="1">
        <f t="array" ref="D458">IFERROR(INDEX('Paste Here'!A$2:A$2500,SMALL(IF((VALUE('Paste Here'!E$2:E$2500)&gt;=18), ROW('Paste Here'!H$2:H$2500)-ROW('Paste Here'!E$2)+1),ROW(456:456))), "")</f>
        <v/>
      </c>
      <c r="E458" s="35" t="str" cm="1">
        <f t="array" ref="E458">IFERROR(INDEX('Paste Here'!A$2:A$2500,SMALL(IF((VALUE('Paste Here'!G$2:G$2500)&gt;=5)*(VALUE('Paste Here'!G$2:G$2500)&lt;=9), ROW('Paste Here'!G$2:G$2500)-ROW('Paste Here'!G$2)+1),ROW(456:456))), "")</f>
        <v/>
      </c>
      <c r="F458" s="36" t="str" cm="1">
        <f t="array" ref="F458">IFERROR(INDEX('Paste Here'!A$2:A$2500,SMALL(IF((VALUE('Paste Here'!G$2:G$2500)&gt;=10)*(VALUE('Paste Here'!G$2:G$2500)&lt;=17), ROW('Paste Here'!H$2:H$2500)-ROW('Paste Here'!G$2)+1),ROW(456:456))), "")</f>
        <v/>
      </c>
      <c r="G458" s="99" t="str" cm="1">
        <f t="array" ref="G458">IFERROR(INDEX('Paste Here'!A$2:A$2500,SMALL(IF((VALUE('Paste Here'!G$2:G$2500)&gt;=18), ROW('Paste Here'!H$2:H$2500)-ROW('Paste Here'!G$2)+1),ROW(456:456))), "")</f>
        <v/>
      </c>
      <c r="H458" s="2"/>
      <c r="K458" s="10"/>
      <c r="Q458" s="10"/>
    </row>
    <row r="459" spans="1:17">
      <c r="A459" s="2"/>
      <c r="B459" s="35" t="str" cm="1">
        <f t="array" ref="B459">IFERROR(INDEX('Paste Here'!A$2:A$2500,SMALL(IF((VALUE('Paste Here'!E$2:E$2500)&gt;=5)*(VALUE('Paste Here'!E$2:E$2500)&lt;=9), ROW('Paste Here'!E$2:E$2500)-ROW('Paste Here'!E$2)+1),ROW(457:457))), "")</f>
        <v/>
      </c>
      <c r="C459" s="36" t="str" cm="1">
        <f t="array" ref="C459">IFERROR(INDEX('Paste Here'!A$2:A$2500,SMALL(IF((VALUE('Paste Here'!E$2:E$2500)&gt;=10)*(VALUE('Paste Here'!E$2:E$2500)&lt;=17), ROW('Paste Here'!H$2:H$2500)-ROW('Paste Here'!E$2)+1),ROW(457:457))), "")</f>
        <v/>
      </c>
      <c r="D459" s="37" t="str" cm="1">
        <f t="array" ref="D459">IFERROR(INDEX('Paste Here'!A$2:A$2500,SMALL(IF((VALUE('Paste Here'!E$2:E$2500)&gt;=18), ROW('Paste Here'!H$2:H$2500)-ROW('Paste Here'!E$2)+1),ROW(457:457))), "")</f>
        <v/>
      </c>
      <c r="E459" s="35" t="str" cm="1">
        <f t="array" ref="E459">IFERROR(INDEX('Paste Here'!A$2:A$2500,SMALL(IF((VALUE('Paste Here'!G$2:G$2500)&gt;=5)*(VALUE('Paste Here'!G$2:G$2500)&lt;=9), ROW('Paste Here'!G$2:G$2500)-ROW('Paste Here'!G$2)+1),ROW(457:457))), "")</f>
        <v/>
      </c>
      <c r="F459" s="36" t="str" cm="1">
        <f t="array" ref="F459">IFERROR(INDEX('Paste Here'!A$2:A$2500,SMALL(IF((VALUE('Paste Here'!G$2:G$2500)&gt;=10)*(VALUE('Paste Here'!G$2:G$2500)&lt;=17), ROW('Paste Here'!H$2:H$2500)-ROW('Paste Here'!G$2)+1),ROW(457:457))), "")</f>
        <v/>
      </c>
      <c r="G459" s="99" t="str" cm="1">
        <f t="array" ref="G459">IFERROR(INDEX('Paste Here'!A$2:A$2500,SMALL(IF((VALUE('Paste Here'!G$2:G$2500)&gt;=18), ROW('Paste Here'!H$2:H$2500)-ROW('Paste Here'!G$2)+1),ROW(457:457))), "")</f>
        <v/>
      </c>
      <c r="H459" s="2"/>
      <c r="K459" s="10"/>
      <c r="Q459" s="10"/>
    </row>
    <row r="460" spans="1:17">
      <c r="A460" s="2"/>
      <c r="B460" s="35" t="str" cm="1">
        <f t="array" ref="B460">IFERROR(INDEX('Paste Here'!A$2:A$2500,SMALL(IF((VALUE('Paste Here'!E$2:E$2500)&gt;=5)*(VALUE('Paste Here'!E$2:E$2500)&lt;=9), ROW('Paste Here'!E$2:E$2500)-ROW('Paste Here'!E$2)+1),ROW(458:458))), "")</f>
        <v/>
      </c>
      <c r="C460" s="36" t="str" cm="1">
        <f t="array" ref="C460">IFERROR(INDEX('Paste Here'!A$2:A$2500,SMALL(IF((VALUE('Paste Here'!E$2:E$2500)&gt;=10)*(VALUE('Paste Here'!E$2:E$2500)&lt;=17), ROW('Paste Here'!H$2:H$2500)-ROW('Paste Here'!E$2)+1),ROW(458:458))), "")</f>
        <v/>
      </c>
      <c r="D460" s="37" t="str" cm="1">
        <f t="array" ref="D460">IFERROR(INDEX('Paste Here'!A$2:A$2500,SMALL(IF((VALUE('Paste Here'!E$2:E$2500)&gt;=18), ROW('Paste Here'!H$2:H$2500)-ROW('Paste Here'!E$2)+1),ROW(458:458))), "")</f>
        <v/>
      </c>
      <c r="E460" s="35" t="str" cm="1">
        <f t="array" ref="E460">IFERROR(INDEX('Paste Here'!A$2:A$2500,SMALL(IF((VALUE('Paste Here'!G$2:G$2500)&gt;=5)*(VALUE('Paste Here'!G$2:G$2500)&lt;=9), ROW('Paste Here'!G$2:G$2500)-ROW('Paste Here'!G$2)+1),ROW(458:458))), "")</f>
        <v/>
      </c>
      <c r="F460" s="36" t="str" cm="1">
        <f t="array" ref="F460">IFERROR(INDEX('Paste Here'!A$2:A$2500,SMALL(IF((VALUE('Paste Here'!G$2:G$2500)&gt;=10)*(VALUE('Paste Here'!G$2:G$2500)&lt;=17), ROW('Paste Here'!H$2:H$2500)-ROW('Paste Here'!G$2)+1),ROW(458:458))), "")</f>
        <v/>
      </c>
      <c r="G460" s="99" t="str" cm="1">
        <f t="array" ref="G460">IFERROR(INDEX('Paste Here'!A$2:A$2500,SMALL(IF((VALUE('Paste Here'!G$2:G$2500)&gt;=18), ROW('Paste Here'!H$2:H$2500)-ROW('Paste Here'!G$2)+1),ROW(458:458))), "")</f>
        <v/>
      </c>
      <c r="H460" s="2"/>
      <c r="K460" s="10"/>
      <c r="Q460" s="10"/>
    </row>
    <row r="461" spans="1:17">
      <c r="A461" s="2"/>
      <c r="B461" s="35" t="str" cm="1">
        <f t="array" ref="B461">IFERROR(INDEX('Paste Here'!A$2:A$2500,SMALL(IF((VALUE('Paste Here'!E$2:E$2500)&gt;=5)*(VALUE('Paste Here'!E$2:E$2500)&lt;=9), ROW('Paste Here'!E$2:E$2500)-ROW('Paste Here'!E$2)+1),ROW(459:459))), "")</f>
        <v/>
      </c>
      <c r="C461" s="36" t="str" cm="1">
        <f t="array" ref="C461">IFERROR(INDEX('Paste Here'!A$2:A$2500,SMALL(IF((VALUE('Paste Here'!E$2:E$2500)&gt;=10)*(VALUE('Paste Here'!E$2:E$2500)&lt;=17), ROW('Paste Here'!H$2:H$2500)-ROW('Paste Here'!E$2)+1),ROW(459:459))), "")</f>
        <v/>
      </c>
      <c r="D461" s="37" t="str" cm="1">
        <f t="array" ref="D461">IFERROR(INDEX('Paste Here'!A$2:A$2500,SMALL(IF((VALUE('Paste Here'!E$2:E$2500)&gt;=18), ROW('Paste Here'!H$2:H$2500)-ROW('Paste Here'!E$2)+1),ROW(459:459))), "")</f>
        <v/>
      </c>
      <c r="E461" s="35" t="str" cm="1">
        <f t="array" ref="E461">IFERROR(INDEX('Paste Here'!A$2:A$2500,SMALL(IF((VALUE('Paste Here'!G$2:G$2500)&gt;=5)*(VALUE('Paste Here'!G$2:G$2500)&lt;=9), ROW('Paste Here'!G$2:G$2500)-ROW('Paste Here'!G$2)+1),ROW(459:459))), "")</f>
        <v/>
      </c>
      <c r="F461" s="36" t="str" cm="1">
        <f t="array" ref="F461">IFERROR(INDEX('Paste Here'!A$2:A$2500,SMALL(IF((VALUE('Paste Here'!G$2:G$2500)&gt;=10)*(VALUE('Paste Here'!G$2:G$2500)&lt;=17), ROW('Paste Here'!H$2:H$2500)-ROW('Paste Here'!G$2)+1),ROW(459:459))), "")</f>
        <v/>
      </c>
      <c r="G461" s="99" t="str" cm="1">
        <f t="array" ref="G461">IFERROR(INDEX('Paste Here'!A$2:A$2500,SMALL(IF((VALUE('Paste Here'!G$2:G$2500)&gt;=18), ROW('Paste Here'!H$2:H$2500)-ROW('Paste Here'!G$2)+1),ROW(459:459))), "")</f>
        <v/>
      </c>
      <c r="H461" s="2"/>
      <c r="K461" s="10"/>
      <c r="Q461" s="10"/>
    </row>
    <row r="462" spans="1:17">
      <c r="A462" s="2"/>
      <c r="B462" s="35" t="str" cm="1">
        <f t="array" ref="B462">IFERROR(INDEX('Paste Here'!A$2:A$2500,SMALL(IF((VALUE('Paste Here'!E$2:E$2500)&gt;=5)*(VALUE('Paste Here'!E$2:E$2500)&lt;=9), ROW('Paste Here'!E$2:E$2500)-ROW('Paste Here'!E$2)+1),ROW(460:460))), "")</f>
        <v/>
      </c>
      <c r="C462" s="36" t="str" cm="1">
        <f t="array" ref="C462">IFERROR(INDEX('Paste Here'!A$2:A$2500,SMALL(IF((VALUE('Paste Here'!E$2:E$2500)&gt;=10)*(VALUE('Paste Here'!E$2:E$2500)&lt;=17), ROW('Paste Here'!H$2:H$2500)-ROW('Paste Here'!E$2)+1),ROW(460:460))), "")</f>
        <v/>
      </c>
      <c r="D462" s="37" t="str" cm="1">
        <f t="array" ref="D462">IFERROR(INDEX('Paste Here'!A$2:A$2500,SMALL(IF((VALUE('Paste Here'!E$2:E$2500)&gt;=18), ROW('Paste Here'!H$2:H$2500)-ROW('Paste Here'!E$2)+1),ROW(460:460))), "")</f>
        <v/>
      </c>
      <c r="E462" s="35" t="str" cm="1">
        <f t="array" ref="E462">IFERROR(INDEX('Paste Here'!A$2:A$2500,SMALL(IF((VALUE('Paste Here'!G$2:G$2500)&gt;=5)*(VALUE('Paste Here'!G$2:G$2500)&lt;=9), ROW('Paste Here'!G$2:G$2500)-ROW('Paste Here'!G$2)+1),ROW(460:460))), "")</f>
        <v/>
      </c>
      <c r="F462" s="36" t="str" cm="1">
        <f t="array" ref="F462">IFERROR(INDEX('Paste Here'!A$2:A$2500,SMALL(IF((VALUE('Paste Here'!G$2:G$2500)&gt;=10)*(VALUE('Paste Here'!G$2:G$2500)&lt;=17), ROW('Paste Here'!H$2:H$2500)-ROW('Paste Here'!G$2)+1),ROW(460:460))), "")</f>
        <v/>
      </c>
      <c r="G462" s="99" t="str" cm="1">
        <f t="array" ref="G462">IFERROR(INDEX('Paste Here'!A$2:A$2500,SMALL(IF((VALUE('Paste Here'!G$2:G$2500)&gt;=18), ROW('Paste Here'!H$2:H$2500)-ROW('Paste Here'!G$2)+1),ROW(460:460))), "")</f>
        <v/>
      </c>
      <c r="H462" s="2"/>
      <c r="K462" s="10"/>
      <c r="Q462" s="10"/>
    </row>
    <row r="463" spans="1:17">
      <c r="A463" s="2"/>
      <c r="B463" s="35" t="str" cm="1">
        <f t="array" ref="B463">IFERROR(INDEX('Paste Here'!A$2:A$2500,SMALL(IF((VALUE('Paste Here'!E$2:E$2500)&gt;=5)*(VALUE('Paste Here'!E$2:E$2500)&lt;=9), ROW('Paste Here'!E$2:E$2500)-ROW('Paste Here'!E$2)+1),ROW(461:461))), "")</f>
        <v/>
      </c>
      <c r="C463" s="36" t="str" cm="1">
        <f t="array" ref="C463">IFERROR(INDEX('Paste Here'!A$2:A$2500,SMALL(IF((VALUE('Paste Here'!E$2:E$2500)&gt;=10)*(VALUE('Paste Here'!E$2:E$2500)&lt;=17), ROW('Paste Here'!H$2:H$2500)-ROW('Paste Here'!E$2)+1),ROW(461:461))), "")</f>
        <v/>
      </c>
      <c r="D463" s="37" t="str" cm="1">
        <f t="array" ref="D463">IFERROR(INDEX('Paste Here'!A$2:A$2500,SMALL(IF((VALUE('Paste Here'!E$2:E$2500)&gt;=18), ROW('Paste Here'!H$2:H$2500)-ROW('Paste Here'!E$2)+1),ROW(461:461))), "")</f>
        <v/>
      </c>
      <c r="E463" s="35" t="str" cm="1">
        <f t="array" ref="E463">IFERROR(INDEX('Paste Here'!A$2:A$2500,SMALL(IF((VALUE('Paste Here'!G$2:G$2500)&gt;=5)*(VALUE('Paste Here'!G$2:G$2500)&lt;=9), ROW('Paste Here'!G$2:G$2500)-ROW('Paste Here'!G$2)+1),ROW(461:461))), "")</f>
        <v/>
      </c>
      <c r="F463" s="36" t="str" cm="1">
        <f t="array" ref="F463">IFERROR(INDEX('Paste Here'!A$2:A$2500,SMALL(IF((VALUE('Paste Here'!G$2:G$2500)&gt;=10)*(VALUE('Paste Here'!G$2:G$2500)&lt;=17), ROW('Paste Here'!H$2:H$2500)-ROW('Paste Here'!G$2)+1),ROW(461:461))), "")</f>
        <v/>
      </c>
      <c r="G463" s="99" t="str" cm="1">
        <f t="array" ref="G463">IFERROR(INDEX('Paste Here'!A$2:A$2500,SMALL(IF((VALUE('Paste Here'!G$2:G$2500)&gt;=18), ROW('Paste Here'!H$2:H$2500)-ROW('Paste Here'!G$2)+1),ROW(461:461))), "")</f>
        <v/>
      </c>
      <c r="H463" s="2"/>
      <c r="K463" s="10"/>
      <c r="Q463" s="10"/>
    </row>
    <row r="464" spans="1:17">
      <c r="A464" s="2"/>
      <c r="B464" s="35" t="str" cm="1">
        <f t="array" ref="B464">IFERROR(INDEX('Paste Here'!A$2:A$2500,SMALL(IF((VALUE('Paste Here'!E$2:E$2500)&gt;=5)*(VALUE('Paste Here'!E$2:E$2500)&lt;=9), ROW('Paste Here'!E$2:E$2500)-ROW('Paste Here'!E$2)+1),ROW(462:462))), "")</f>
        <v/>
      </c>
      <c r="C464" s="36" t="str" cm="1">
        <f t="array" ref="C464">IFERROR(INDEX('Paste Here'!A$2:A$2500,SMALL(IF((VALUE('Paste Here'!E$2:E$2500)&gt;=10)*(VALUE('Paste Here'!E$2:E$2500)&lt;=17), ROW('Paste Here'!H$2:H$2500)-ROW('Paste Here'!E$2)+1),ROW(462:462))), "")</f>
        <v/>
      </c>
      <c r="D464" s="37" t="str" cm="1">
        <f t="array" ref="D464">IFERROR(INDEX('Paste Here'!A$2:A$2500,SMALL(IF((VALUE('Paste Here'!E$2:E$2500)&gt;=18), ROW('Paste Here'!H$2:H$2500)-ROW('Paste Here'!E$2)+1),ROW(462:462))), "")</f>
        <v/>
      </c>
      <c r="E464" s="35" t="str" cm="1">
        <f t="array" ref="E464">IFERROR(INDEX('Paste Here'!A$2:A$2500,SMALL(IF((VALUE('Paste Here'!G$2:G$2500)&gt;=5)*(VALUE('Paste Here'!G$2:G$2500)&lt;=9), ROW('Paste Here'!G$2:G$2500)-ROW('Paste Here'!G$2)+1),ROW(462:462))), "")</f>
        <v/>
      </c>
      <c r="F464" s="36" t="str" cm="1">
        <f t="array" ref="F464">IFERROR(INDEX('Paste Here'!A$2:A$2500,SMALL(IF((VALUE('Paste Here'!G$2:G$2500)&gt;=10)*(VALUE('Paste Here'!G$2:G$2500)&lt;=17), ROW('Paste Here'!H$2:H$2500)-ROW('Paste Here'!G$2)+1),ROW(462:462))), "")</f>
        <v/>
      </c>
      <c r="G464" s="99" t="str" cm="1">
        <f t="array" ref="G464">IFERROR(INDEX('Paste Here'!A$2:A$2500,SMALL(IF((VALUE('Paste Here'!G$2:G$2500)&gt;=18), ROW('Paste Here'!H$2:H$2500)-ROW('Paste Here'!G$2)+1),ROW(462:462))), "")</f>
        <v/>
      </c>
      <c r="H464" s="2"/>
      <c r="K464" s="10"/>
      <c r="Q464" s="10"/>
    </row>
    <row r="465" spans="1:17">
      <c r="A465" s="2"/>
      <c r="B465" s="35" t="str" cm="1">
        <f t="array" ref="B465">IFERROR(INDEX('Paste Here'!A$2:A$2500,SMALL(IF((VALUE('Paste Here'!E$2:E$2500)&gt;=5)*(VALUE('Paste Here'!E$2:E$2500)&lt;=9), ROW('Paste Here'!E$2:E$2500)-ROW('Paste Here'!E$2)+1),ROW(463:463))), "")</f>
        <v/>
      </c>
      <c r="C465" s="36" t="str" cm="1">
        <f t="array" ref="C465">IFERROR(INDEX('Paste Here'!A$2:A$2500,SMALL(IF((VALUE('Paste Here'!E$2:E$2500)&gt;=10)*(VALUE('Paste Here'!E$2:E$2500)&lt;=17), ROW('Paste Here'!H$2:H$2500)-ROW('Paste Here'!E$2)+1),ROW(463:463))), "")</f>
        <v/>
      </c>
      <c r="D465" s="37" t="str" cm="1">
        <f t="array" ref="D465">IFERROR(INDEX('Paste Here'!A$2:A$2500,SMALL(IF((VALUE('Paste Here'!E$2:E$2500)&gt;=18), ROW('Paste Here'!H$2:H$2500)-ROW('Paste Here'!E$2)+1),ROW(463:463))), "")</f>
        <v/>
      </c>
      <c r="E465" s="35" t="str" cm="1">
        <f t="array" ref="E465">IFERROR(INDEX('Paste Here'!A$2:A$2500,SMALL(IF((VALUE('Paste Here'!G$2:G$2500)&gt;=5)*(VALUE('Paste Here'!G$2:G$2500)&lt;=9), ROW('Paste Here'!G$2:G$2500)-ROW('Paste Here'!G$2)+1),ROW(463:463))), "")</f>
        <v/>
      </c>
      <c r="F465" s="36" t="str" cm="1">
        <f t="array" ref="F465">IFERROR(INDEX('Paste Here'!A$2:A$2500,SMALL(IF((VALUE('Paste Here'!G$2:G$2500)&gt;=10)*(VALUE('Paste Here'!G$2:G$2500)&lt;=17), ROW('Paste Here'!H$2:H$2500)-ROW('Paste Here'!G$2)+1),ROW(463:463))), "")</f>
        <v/>
      </c>
      <c r="G465" s="99" t="str" cm="1">
        <f t="array" ref="G465">IFERROR(INDEX('Paste Here'!A$2:A$2500,SMALL(IF((VALUE('Paste Here'!G$2:G$2500)&gt;=18), ROW('Paste Here'!H$2:H$2500)-ROW('Paste Here'!G$2)+1),ROW(463:463))), "")</f>
        <v/>
      </c>
      <c r="H465" s="2"/>
      <c r="K465" s="10"/>
      <c r="Q465" s="10"/>
    </row>
    <row r="466" spans="1:17">
      <c r="A466" s="2"/>
      <c r="B466" s="35" t="str" cm="1">
        <f t="array" ref="B466">IFERROR(INDEX('Paste Here'!A$2:A$2500,SMALL(IF((VALUE('Paste Here'!E$2:E$2500)&gt;=5)*(VALUE('Paste Here'!E$2:E$2500)&lt;=9), ROW('Paste Here'!E$2:E$2500)-ROW('Paste Here'!E$2)+1),ROW(464:464))), "")</f>
        <v/>
      </c>
      <c r="C466" s="36" t="str" cm="1">
        <f t="array" ref="C466">IFERROR(INDEX('Paste Here'!A$2:A$2500,SMALL(IF((VALUE('Paste Here'!E$2:E$2500)&gt;=10)*(VALUE('Paste Here'!E$2:E$2500)&lt;=17), ROW('Paste Here'!H$2:H$2500)-ROW('Paste Here'!E$2)+1),ROW(464:464))), "")</f>
        <v/>
      </c>
      <c r="D466" s="37" t="str" cm="1">
        <f t="array" ref="D466">IFERROR(INDEX('Paste Here'!A$2:A$2500,SMALL(IF((VALUE('Paste Here'!E$2:E$2500)&gt;=18), ROW('Paste Here'!H$2:H$2500)-ROW('Paste Here'!E$2)+1),ROW(464:464))), "")</f>
        <v/>
      </c>
      <c r="E466" s="35" t="str" cm="1">
        <f t="array" ref="E466">IFERROR(INDEX('Paste Here'!A$2:A$2500,SMALL(IF((VALUE('Paste Here'!G$2:G$2500)&gt;=5)*(VALUE('Paste Here'!G$2:G$2500)&lt;=9), ROW('Paste Here'!G$2:G$2500)-ROW('Paste Here'!G$2)+1),ROW(464:464))), "")</f>
        <v/>
      </c>
      <c r="F466" s="36" t="str" cm="1">
        <f t="array" ref="F466">IFERROR(INDEX('Paste Here'!A$2:A$2500,SMALL(IF((VALUE('Paste Here'!G$2:G$2500)&gt;=10)*(VALUE('Paste Here'!G$2:G$2500)&lt;=17), ROW('Paste Here'!H$2:H$2500)-ROW('Paste Here'!G$2)+1),ROW(464:464))), "")</f>
        <v/>
      </c>
      <c r="G466" s="99" t="str" cm="1">
        <f t="array" ref="G466">IFERROR(INDEX('Paste Here'!A$2:A$2500,SMALL(IF((VALUE('Paste Here'!G$2:G$2500)&gt;=18), ROW('Paste Here'!H$2:H$2500)-ROW('Paste Here'!G$2)+1),ROW(464:464))), "")</f>
        <v/>
      </c>
      <c r="H466" s="2"/>
      <c r="K466" s="10"/>
      <c r="Q466" s="10"/>
    </row>
    <row r="467" spans="1:17">
      <c r="A467" s="2"/>
      <c r="B467" s="35" t="str" cm="1">
        <f t="array" ref="B467">IFERROR(INDEX('Paste Here'!A$2:A$2500,SMALL(IF((VALUE('Paste Here'!E$2:E$2500)&gt;=5)*(VALUE('Paste Here'!E$2:E$2500)&lt;=9), ROW('Paste Here'!E$2:E$2500)-ROW('Paste Here'!E$2)+1),ROW(465:465))), "")</f>
        <v/>
      </c>
      <c r="C467" s="36" t="str" cm="1">
        <f t="array" ref="C467">IFERROR(INDEX('Paste Here'!A$2:A$2500,SMALL(IF((VALUE('Paste Here'!E$2:E$2500)&gt;=10)*(VALUE('Paste Here'!E$2:E$2500)&lt;=17), ROW('Paste Here'!H$2:H$2500)-ROW('Paste Here'!E$2)+1),ROW(465:465))), "")</f>
        <v/>
      </c>
      <c r="D467" s="37" t="str" cm="1">
        <f t="array" ref="D467">IFERROR(INDEX('Paste Here'!A$2:A$2500,SMALL(IF((VALUE('Paste Here'!E$2:E$2500)&gt;=18), ROW('Paste Here'!H$2:H$2500)-ROW('Paste Here'!E$2)+1),ROW(465:465))), "")</f>
        <v/>
      </c>
      <c r="E467" s="35" t="str" cm="1">
        <f t="array" ref="E467">IFERROR(INDEX('Paste Here'!A$2:A$2500,SMALL(IF((VALUE('Paste Here'!G$2:G$2500)&gt;=5)*(VALUE('Paste Here'!G$2:G$2500)&lt;=9), ROW('Paste Here'!G$2:G$2500)-ROW('Paste Here'!G$2)+1),ROW(465:465))), "")</f>
        <v/>
      </c>
      <c r="F467" s="36" t="str" cm="1">
        <f t="array" ref="F467">IFERROR(INDEX('Paste Here'!A$2:A$2500,SMALL(IF((VALUE('Paste Here'!G$2:G$2500)&gt;=10)*(VALUE('Paste Here'!G$2:G$2500)&lt;=17), ROW('Paste Here'!H$2:H$2500)-ROW('Paste Here'!G$2)+1),ROW(465:465))), "")</f>
        <v/>
      </c>
      <c r="G467" s="99" t="str" cm="1">
        <f t="array" ref="G467">IFERROR(INDEX('Paste Here'!A$2:A$2500,SMALL(IF((VALUE('Paste Here'!G$2:G$2500)&gt;=18), ROW('Paste Here'!H$2:H$2500)-ROW('Paste Here'!G$2)+1),ROW(465:465))), "")</f>
        <v/>
      </c>
      <c r="H467" s="2"/>
      <c r="K467" s="10"/>
      <c r="Q467" s="10"/>
    </row>
    <row r="468" spans="1:17">
      <c r="A468" s="2"/>
      <c r="B468" s="35" t="str" cm="1">
        <f t="array" ref="B468">IFERROR(INDEX('Paste Here'!A$2:A$2500,SMALL(IF((VALUE('Paste Here'!E$2:E$2500)&gt;=5)*(VALUE('Paste Here'!E$2:E$2500)&lt;=9), ROW('Paste Here'!E$2:E$2500)-ROW('Paste Here'!E$2)+1),ROW(466:466))), "")</f>
        <v/>
      </c>
      <c r="C468" s="36" t="str" cm="1">
        <f t="array" ref="C468">IFERROR(INDEX('Paste Here'!A$2:A$2500,SMALL(IF((VALUE('Paste Here'!E$2:E$2500)&gt;=10)*(VALUE('Paste Here'!E$2:E$2500)&lt;=17), ROW('Paste Here'!H$2:H$2500)-ROW('Paste Here'!E$2)+1),ROW(466:466))), "")</f>
        <v/>
      </c>
      <c r="D468" s="37" t="str" cm="1">
        <f t="array" ref="D468">IFERROR(INDEX('Paste Here'!A$2:A$2500,SMALL(IF((VALUE('Paste Here'!E$2:E$2500)&gt;=18), ROW('Paste Here'!H$2:H$2500)-ROW('Paste Here'!E$2)+1),ROW(466:466))), "")</f>
        <v/>
      </c>
      <c r="E468" s="35" t="str" cm="1">
        <f t="array" ref="E468">IFERROR(INDEX('Paste Here'!A$2:A$2500,SMALL(IF((VALUE('Paste Here'!G$2:G$2500)&gt;=5)*(VALUE('Paste Here'!G$2:G$2500)&lt;=9), ROW('Paste Here'!G$2:G$2500)-ROW('Paste Here'!G$2)+1),ROW(466:466))), "")</f>
        <v/>
      </c>
      <c r="F468" s="36" t="str" cm="1">
        <f t="array" ref="F468">IFERROR(INDEX('Paste Here'!A$2:A$2500,SMALL(IF((VALUE('Paste Here'!G$2:G$2500)&gt;=10)*(VALUE('Paste Here'!G$2:G$2500)&lt;=17), ROW('Paste Here'!H$2:H$2500)-ROW('Paste Here'!G$2)+1),ROW(466:466))), "")</f>
        <v/>
      </c>
      <c r="G468" s="99" t="str" cm="1">
        <f t="array" ref="G468">IFERROR(INDEX('Paste Here'!A$2:A$2500,SMALL(IF((VALUE('Paste Here'!G$2:G$2500)&gt;=18), ROW('Paste Here'!H$2:H$2500)-ROW('Paste Here'!G$2)+1),ROW(466:466))), "")</f>
        <v/>
      </c>
      <c r="H468" s="2"/>
      <c r="K468" s="10"/>
      <c r="Q468" s="10"/>
    </row>
    <row r="469" spans="1:17">
      <c r="A469" s="2"/>
      <c r="B469" s="35" t="str" cm="1">
        <f t="array" ref="B469">IFERROR(INDEX('Paste Here'!A$2:A$2500,SMALL(IF((VALUE('Paste Here'!E$2:E$2500)&gt;=5)*(VALUE('Paste Here'!E$2:E$2500)&lt;=9), ROW('Paste Here'!E$2:E$2500)-ROW('Paste Here'!E$2)+1),ROW(467:467))), "")</f>
        <v/>
      </c>
      <c r="C469" s="36" t="str" cm="1">
        <f t="array" ref="C469">IFERROR(INDEX('Paste Here'!A$2:A$2500,SMALL(IF((VALUE('Paste Here'!E$2:E$2500)&gt;=10)*(VALUE('Paste Here'!E$2:E$2500)&lt;=17), ROW('Paste Here'!H$2:H$2500)-ROW('Paste Here'!E$2)+1),ROW(467:467))), "")</f>
        <v/>
      </c>
      <c r="D469" s="37" t="str" cm="1">
        <f t="array" ref="D469">IFERROR(INDEX('Paste Here'!A$2:A$2500,SMALL(IF((VALUE('Paste Here'!E$2:E$2500)&gt;=18), ROW('Paste Here'!H$2:H$2500)-ROW('Paste Here'!E$2)+1),ROW(467:467))), "")</f>
        <v/>
      </c>
      <c r="E469" s="35" t="str" cm="1">
        <f t="array" ref="E469">IFERROR(INDEX('Paste Here'!A$2:A$2500,SMALL(IF((VALUE('Paste Here'!G$2:G$2500)&gt;=5)*(VALUE('Paste Here'!G$2:G$2500)&lt;=9), ROW('Paste Here'!G$2:G$2500)-ROW('Paste Here'!G$2)+1),ROW(467:467))), "")</f>
        <v/>
      </c>
      <c r="F469" s="36" t="str" cm="1">
        <f t="array" ref="F469">IFERROR(INDEX('Paste Here'!A$2:A$2500,SMALL(IF((VALUE('Paste Here'!G$2:G$2500)&gt;=10)*(VALUE('Paste Here'!G$2:G$2500)&lt;=17), ROW('Paste Here'!H$2:H$2500)-ROW('Paste Here'!G$2)+1),ROW(467:467))), "")</f>
        <v/>
      </c>
      <c r="G469" s="99" t="str" cm="1">
        <f t="array" ref="G469">IFERROR(INDEX('Paste Here'!A$2:A$2500,SMALL(IF((VALUE('Paste Here'!G$2:G$2500)&gt;=18), ROW('Paste Here'!H$2:H$2500)-ROW('Paste Here'!G$2)+1),ROW(467:467))), "")</f>
        <v/>
      </c>
      <c r="H469" s="2"/>
      <c r="K469" s="10"/>
      <c r="Q469" s="10"/>
    </row>
    <row r="470" spans="1:17">
      <c r="A470" s="2"/>
      <c r="B470" s="35" t="str" cm="1">
        <f t="array" ref="B470">IFERROR(INDEX('Paste Here'!A$2:A$2500,SMALL(IF((VALUE('Paste Here'!E$2:E$2500)&gt;=5)*(VALUE('Paste Here'!E$2:E$2500)&lt;=9), ROW('Paste Here'!E$2:E$2500)-ROW('Paste Here'!E$2)+1),ROW(468:468))), "")</f>
        <v/>
      </c>
      <c r="C470" s="36" t="str" cm="1">
        <f t="array" ref="C470">IFERROR(INDEX('Paste Here'!A$2:A$2500,SMALL(IF((VALUE('Paste Here'!E$2:E$2500)&gt;=10)*(VALUE('Paste Here'!E$2:E$2500)&lt;=17), ROW('Paste Here'!H$2:H$2500)-ROW('Paste Here'!E$2)+1),ROW(468:468))), "")</f>
        <v/>
      </c>
      <c r="D470" s="37" t="str" cm="1">
        <f t="array" ref="D470">IFERROR(INDEX('Paste Here'!A$2:A$2500,SMALL(IF((VALUE('Paste Here'!E$2:E$2500)&gt;=18), ROW('Paste Here'!H$2:H$2500)-ROW('Paste Here'!E$2)+1),ROW(468:468))), "")</f>
        <v/>
      </c>
      <c r="E470" s="35" t="str" cm="1">
        <f t="array" ref="E470">IFERROR(INDEX('Paste Here'!A$2:A$2500,SMALL(IF((VALUE('Paste Here'!G$2:G$2500)&gt;=5)*(VALUE('Paste Here'!G$2:G$2500)&lt;=9), ROW('Paste Here'!G$2:G$2500)-ROW('Paste Here'!G$2)+1),ROW(468:468))), "")</f>
        <v/>
      </c>
      <c r="F470" s="36" t="str" cm="1">
        <f t="array" ref="F470">IFERROR(INDEX('Paste Here'!A$2:A$2500,SMALL(IF((VALUE('Paste Here'!G$2:G$2500)&gt;=10)*(VALUE('Paste Here'!G$2:G$2500)&lt;=17), ROW('Paste Here'!H$2:H$2500)-ROW('Paste Here'!G$2)+1),ROW(468:468))), "")</f>
        <v/>
      </c>
      <c r="G470" s="99" t="str" cm="1">
        <f t="array" ref="G470">IFERROR(INDEX('Paste Here'!A$2:A$2500,SMALL(IF((VALUE('Paste Here'!G$2:G$2500)&gt;=18), ROW('Paste Here'!H$2:H$2500)-ROW('Paste Here'!G$2)+1),ROW(468:468))), "")</f>
        <v/>
      </c>
      <c r="H470" s="2"/>
      <c r="K470" s="10"/>
      <c r="Q470" s="10"/>
    </row>
    <row r="471" spans="1:17">
      <c r="A471" s="2"/>
      <c r="B471" s="35" t="str" cm="1">
        <f t="array" ref="B471">IFERROR(INDEX('Paste Here'!A$2:A$2500,SMALL(IF((VALUE('Paste Here'!E$2:E$2500)&gt;=5)*(VALUE('Paste Here'!E$2:E$2500)&lt;=9), ROW('Paste Here'!E$2:E$2500)-ROW('Paste Here'!E$2)+1),ROW(469:469))), "")</f>
        <v/>
      </c>
      <c r="C471" s="36" t="str" cm="1">
        <f t="array" ref="C471">IFERROR(INDEX('Paste Here'!A$2:A$2500,SMALL(IF((VALUE('Paste Here'!E$2:E$2500)&gt;=10)*(VALUE('Paste Here'!E$2:E$2500)&lt;=17), ROW('Paste Here'!H$2:H$2500)-ROW('Paste Here'!E$2)+1),ROW(469:469))), "")</f>
        <v/>
      </c>
      <c r="D471" s="37" t="str" cm="1">
        <f t="array" ref="D471">IFERROR(INDEX('Paste Here'!A$2:A$2500,SMALL(IF((VALUE('Paste Here'!E$2:E$2500)&gt;=18), ROW('Paste Here'!H$2:H$2500)-ROW('Paste Here'!E$2)+1),ROW(469:469))), "")</f>
        <v/>
      </c>
      <c r="E471" s="35" t="str" cm="1">
        <f t="array" ref="E471">IFERROR(INDEX('Paste Here'!A$2:A$2500,SMALL(IF((VALUE('Paste Here'!G$2:G$2500)&gt;=5)*(VALUE('Paste Here'!G$2:G$2500)&lt;=9), ROW('Paste Here'!G$2:G$2500)-ROW('Paste Here'!G$2)+1),ROW(469:469))), "")</f>
        <v/>
      </c>
      <c r="F471" s="36" t="str" cm="1">
        <f t="array" ref="F471">IFERROR(INDEX('Paste Here'!A$2:A$2500,SMALL(IF((VALUE('Paste Here'!G$2:G$2500)&gt;=10)*(VALUE('Paste Here'!G$2:G$2500)&lt;=17), ROW('Paste Here'!H$2:H$2500)-ROW('Paste Here'!G$2)+1),ROW(469:469))), "")</f>
        <v/>
      </c>
      <c r="G471" s="99" t="str" cm="1">
        <f t="array" ref="G471">IFERROR(INDEX('Paste Here'!A$2:A$2500,SMALL(IF((VALUE('Paste Here'!G$2:G$2500)&gt;=18), ROW('Paste Here'!H$2:H$2500)-ROW('Paste Here'!G$2)+1),ROW(469:469))), "")</f>
        <v/>
      </c>
      <c r="H471" s="2"/>
      <c r="K471" s="10"/>
      <c r="Q471" s="10"/>
    </row>
    <row r="472" spans="1:17">
      <c r="A472" s="2"/>
      <c r="B472" s="35" t="str" cm="1">
        <f t="array" ref="B472">IFERROR(INDEX('Paste Here'!A$2:A$2500,SMALL(IF((VALUE('Paste Here'!E$2:E$2500)&gt;=5)*(VALUE('Paste Here'!E$2:E$2500)&lt;=9), ROW('Paste Here'!E$2:E$2500)-ROW('Paste Here'!E$2)+1),ROW(470:470))), "")</f>
        <v/>
      </c>
      <c r="C472" s="36" t="str" cm="1">
        <f t="array" ref="C472">IFERROR(INDEX('Paste Here'!A$2:A$2500,SMALL(IF((VALUE('Paste Here'!E$2:E$2500)&gt;=10)*(VALUE('Paste Here'!E$2:E$2500)&lt;=17), ROW('Paste Here'!H$2:H$2500)-ROW('Paste Here'!E$2)+1),ROW(470:470))), "")</f>
        <v/>
      </c>
      <c r="D472" s="37" t="str" cm="1">
        <f t="array" ref="D472">IFERROR(INDEX('Paste Here'!A$2:A$2500,SMALL(IF((VALUE('Paste Here'!E$2:E$2500)&gt;=18), ROW('Paste Here'!H$2:H$2500)-ROW('Paste Here'!E$2)+1),ROW(470:470))), "")</f>
        <v/>
      </c>
      <c r="E472" s="35" t="str" cm="1">
        <f t="array" ref="E472">IFERROR(INDEX('Paste Here'!A$2:A$2500,SMALL(IF((VALUE('Paste Here'!G$2:G$2500)&gt;=5)*(VALUE('Paste Here'!G$2:G$2500)&lt;=9), ROW('Paste Here'!G$2:G$2500)-ROW('Paste Here'!G$2)+1),ROW(470:470))), "")</f>
        <v/>
      </c>
      <c r="F472" s="36" t="str" cm="1">
        <f t="array" ref="F472">IFERROR(INDEX('Paste Here'!A$2:A$2500,SMALL(IF((VALUE('Paste Here'!G$2:G$2500)&gt;=10)*(VALUE('Paste Here'!G$2:G$2500)&lt;=17), ROW('Paste Here'!H$2:H$2500)-ROW('Paste Here'!G$2)+1),ROW(470:470))), "")</f>
        <v/>
      </c>
      <c r="G472" s="99" t="str" cm="1">
        <f t="array" ref="G472">IFERROR(INDEX('Paste Here'!A$2:A$2500,SMALL(IF((VALUE('Paste Here'!G$2:G$2500)&gt;=18), ROW('Paste Here'!H$2:H$2500)-ROW('Paste Here'!G$2)+1),ROW(470:470))), "")</f>
        <v/>
      </c>
      <c r="H472" s="2"/>
      <c r="K472" s="10"/>
      <c r="Q472" s="10"/>
    </row>
    <row r="473" spans="1:17">
      <c r="A473" s="2"/>
      <c r="B473" s="35" t="str" cm="1">
        <f t="array" ref="B473">IFERROR(INDEX('Paste Here'!A$2:A$2500,SMALL(IF((VALUE('Paste Here'!E$2:E$2500)&gt;=5)*(VALUE('Paste Here'!E$2:E$2500)&lt;=9), ROW('Paste Here'!E$2:E$2500)-ROW('Paste Here'!E$2)+1),ROW(471:471))), "")</f>
        <v/>
      </c>
      <c r="C473" s="36" t="str" cm="1">
        <f t="array" ref="C473">IFERROR(INDEX('Paste Here'!A$2:A$2500,SMALL(IF((VALUE('Paste Here'!E$2:E$2500)&gt;=10)*(VALUE('Paste Here'!E$2:E$2500)&lt;=17), ROW('Paste Here'!H$2:H$2500)-ROW('Paste Here'!E$2)+1),ROW(471:471))), "")</f>
        <v/>
      </c>
      <c r="D473" s="37" t="str" cm="1">
        <f t="array" ref="D473">IFERROR(INDEX('Paste Here'!A$2:A$2500,SMALL(IF((VALUE('Paste Here'!E$2:E$2500)&gt;=18), ROW('Paste Here'!H$2:H$2500)-ROW('Paste Here'!E$2)+1),ROW(471:471))), "")</f>
        <v/>
      </c>
      <c r="E473" s="35" t="str" cm="1">
        <f t="array" ref="E473">IFERROR(INDEX('Paste Here'!A$2:A$2500,SMALL(IF((VALUE('Paste Here'!G$2:G$2500)&gt;=5)*(VALUE('Paste Here'!G$2:G$2500)&lt;=9), ROW('Paste Here'!G$2:G$2500)-ROW('Paste Here'!G$2)+1),ROW(471:471))), "")</f>
        <v/>
      </c>
      <c r="F473" s="36" t="str" cm="1">
        <f t="array" ref="F473">IFERROR(INDEX('Paste Here'!A$2:A$2500,SMALL(IF((VALUE('Paste Here'!G$2:G$2500)&gt;=10)*(VALUE('Paste Here'!G$2:G$2500)&lt;=17), ROW('Paste Here'!H$2:H$2500)-ROW('Paste Here'!G$2)+1),ROW(471:471))), "")</f>
        <v/>
      </c>
      <c r="G473" s="99" t="str" cm="1">
        <f t="array" ref="G473">IFERROR(INDEX('Paste Here'!A$2:A$2500,SMALL(IF((VALUE('Paste Here'!G$2:G$2500)&gt;=18), ROW('Paste Here'!H$2:H$2500)-ROW('Paste Here'!G$2)+1),ROW(471:471))), "")</f>
        <v/>
      </c>
      <c r="H473" s="2"/>
      <c r="K473" s="10"/>
      <c r="Q473" s="10"/>
    </row>
    <row r="474" spans="1:17">
      <c r="A474" s="2"/>
      <c r="B474" s="35" t="str" cm="1">
        <f t="array" ref="B474">IFERROR(INDEX('Paste Here'!A$2:A$2500,SMALL(IF((VALUE('Paste Here'!E$2:E$2500)&gt;=5)*(VALUE('Paste Here'!E$2:E$2500)&lt;=9), ROW('Paste Here'!E$2:E$2500)-ROW('Paste Here'!E$2)+1),ROW(472:472))), "")</f>
        <v/>
      </c>
      <c r="C474" s="36" t="str" cm="1">
        <f t="array" ref="C474">IFERROR(INDEX('Paste Here'!A$2:A$2500,SMALL(IF((VALUE('Paste Here'!E$2:E$2500)&gt;=10)*(VALUE('Paste Here'!E$2:E$2500)&lt;=17), ROW('Paste Here'!H$2:H$2500)-ROW('Paste Here'!E$2)+1),ROW(472:472))), "")</f>
        <v/>
      </c>
      <c r="D474" s="37" t="str" cm="1">
        <f t="array" ref="D474">IFERROR(INDEX('Paste Here'!A$2:A$2500,SMALL(IF((VALUE('Paste Here'!E$2:E$2500)&gt;=18), ROW('Paste Here'!H$2:H$2500)-ROW('Paste Here'!E$2)+1),ROW(472:472))), "")</f>
        <v/>
      </c>
      <c r="E474" s="35" t="str" cm="1">
        <f t="array" ref="E474">IFERROR(INDEX('Paste Here'!A$2:A$2500,SMALL(IF((VALUE('Paste Here'!G$2:G$2500)&gt;=5)*(VALUE('Paste Here'!G$2:G$2500)&lt;=9), ROW('Paste Here'!G$2:G$2500)-ROW('Paste Here'!G$2)+1),ROW(472:472))), "")</f>
        <v/>
      </c>
      <c r="F474" s="36" t="str" cm="1">
        <f t="array" ref="F474">IFERROR(INDEX('Paste Here'!A$2:A$2500,SMALL(IF((VALUE('Paste Here'!G$2:G$2500)&gt;=10)*(VALUE('Paste Here'!G$2:G$2500)&lt;=17), ROW('Paste Here'!H$2:H$2500)-ROW('Paste Here'!G$2)+1),ROW(472:472))), "")</f>
        <v/>
      </c>
      <c r="G474" s="99" t="str" cm="1">
        <f t="array" ref="G474">IFERROR(INDEX('Paste Here'!A$2:A$2500,SMALL(IF((VALUE('Paste Here'!G$2:G$2500)&gt;=18), ROW('Paste Here'!H$2:H$2500)-ROW('Paste Here'!G$2)+1),ROW(472:472))), "")</f>
        <v/>
      </c>
      <c r="H474" s="2"/>
      <c r="K474" s="10"/>
      <c r="Q474" s="10"/>
    </row>
    <row r="475" spans="1:17">
      <c r="A475" s="2"/>
      <c r="B475" s="35" t="str" cm="1">
        <f t="array" ref="B475">IFERROR(INDEX('Paste Here'!A$2:A$2500,SMALL(IF((VALUE('Paste Here'!E$2:E$2500)&gt;=5)*(VALUE('Paste Here'!E$2:E$2500)&lt;=9), ROW('Paste Here'!E$2:E$2500)-ROW('Paste Here'!E$2)+1),ROW(473:473))), "")</f>
        <v/>
      </c>
      <c r="C475" s="36" t="str" cm="1">
        <f t="array" ref="C475">IFERROR(INDEX('Paste Here'!A$2:A$2500,SMALL(IF((VALUE('Paste Here'!E$2:E$2500)&gt;=10)*(VALUE('Paste Here'!E$2:E$2500)&lt;=17), ROW('Paste Here'!H$2:H$2500)-ROW('Paste Here'!E$2)+1),ROW(473:473))), "")</f>
        <v/>
      </c>
      <c r="D475" s="37" t="str" cm="1">
        <f t="array" ref="D475">IFERROR(INDEX('Paste Here'!A$2:A$2500,SMALL(IF((VALUE('Paste Here'!E$2:E$2500)&gt;=18), ROW('Paste Here'!H$2:H$2500)-ROW('Paste Here'!E$2)+1),ROW(473:473))), "")</f>
        <v/>
      </c>
      <c r="E475" s="35" t="str" cm="1">
        <f t="array" ref="E475">IFERROR(INDEX('Paste Here'!A$2:A$2500,SMALL(IF((VALUE('Paste Here'!G$2:G$2500)&gt;=5)*(VALUE('Paste Here'!G$2:G$2500)&lt;=9), ROW('Paste Here'!G$2:G$2500)-ROW('Paste Here'!G$2)+1),ROW(473:473))), "")</f>
        <v/>
      </c>
      <c r="F475" s="36" t="str" cm="1">
        <f t="array" ref="F475">IFERROR(INDEX('Paste Here'!A$2:A$2500,SMALL(IF((VALUE('Paste Here'!G$2:G$2500)&gt;=10)*(VALUE('Paste Here'!G$2:G$2500)&lt;=17), ROW('Paste Here'!H$2:H$2500)-ROW('Paste Here'!G$2)+1),ROW(473:473))), "")</f>
        <v/>
      </c>
      <c r="G475" s="99" t="str" cm="1">
        <f t="array" ref="G475">IFERROR(INDEX('Paste Here'!A$2:A$2500,SMALL(IF((VALUE('Paste Here'!G$2:G$2500)&gt;=18), ROW('Paste Here'!H$2:H$2500)-ROW('Paste Here'!G$2)+1),ROW(473:473))), "")</f>
        <v/>
      </c>
      <c r="H475" s="2"/>
      <c r="K475" s="10"/>
      <c r="Q475" s="10"/>
    </row>
    <row r="476" spans="1:17">
      <c r="A476" s="2"/>
      <c r="B476" s="35" t="str" cm="1">
        <f t="array" ref="B476">IFERROR(INDEX('Paste Here'!A$2:A$2500,SMALL(IF((VALUE('Paste Here'!E$2:E$2500)&gt;=5)*(VALUE('Paste Here'!E$2:E$2500)&lt;=9), ROW('Paste Here'!E$2:E$2500)-ROW('Paste Here'!E$2)+1),ROW(474:474))), "")</f>
        <v/>
      </c>
      <c r="C476" s="36" t="str" cm="1">
        <f t="array" ref="C476">IFERROR(INDEX('Paste Here'!A$2:A$2500,SMALL(IF((VALUE('Paste Here'!E$2:E$2500)&gt;=10)*(VALUE('Paste Here'!E$2:E$2500)&lt;=17), ROW('Paste Here'!H$2:H$2500)-ROW('Paste Here'!E$2)+1),ROW(474:474))), "")</f>
        <v/>
      </c>
      <c r="D476" s="37" t="str" cm="1">
        <f t="array" ref="D476">IFERROR(INDEX('Paste Here'!A$2:A$2500,SMALL(IF((VALUE('Paste Here'!E$2:E$2500)&gt;=18), ROW('Paste Here'!H$2:H$2500)-ROW('Paste Here'!E$2)+1),ROW(474:474))), "")</f>
        <v/>
      </c>
      <c r="E476" s="35" t="str" cm="1">
        <f t="array" ref="E476">IFERROR(INDEX('Paste Here'!A$2:A$2500,SMALL(IF((VALUE('Paste Here'!G$2:G$2500)&gt;=5)*(VALUE('Paste Here'!G$2:G$2500)&lt;=9), ROW('Paste Here'!G$2:G$2500)-ROW('Paste Here'!G$2)+1),ROW(474:474))), "")</f>
        <v/>
      </c>
      <c r="F476" s="36" t="str" cm="1">
        <f t="array" ref="F476">IFERROR(INDEX('Paste Here'!A$2:A$2500,SMALL(IF((VALUE('Paste Here'!G$2:G$2500)&gt;=10)*(VALUE('Paste Here'!G$2:G$2500)&lt;=17), ROW('Paste Here'!H$2:H$2500)-ROW('Paste Here'!G$2)+1),ROW(474:474))), "")</f>
        <v/>
      </c>
      <c r="G476" s="99" t="str" cm="1">
        <f t="array" ref="G476">IFERROR(INDEX('Paste Here'!A$2:A$2500,SMALL(IF((VALUE('Paste Here'!G$2:G$2500)&gt;=18), ROW('Paste Here'!H$2:H$2500)-ROW('Paste Here'!G$2)+1),ROW(474:474))), "")</f>
        <v/>
      </c>
      <c r="H476" s="2"/>
      <c r="K476" s="10"/>
      <c r="Q476" s="10"/>
    </row>
    <row r="477" spans="1:17">
      <c r="A477" s="2"/>
      <c r="B477" s="35" t="str" cm="1">
        <f t="array" ref="B477">IFERROR(INDEX('Paste Here'!A$2:A$2500,SMALL(IF((VALUE('Paste Here'!E$2:E$2500)&gt;=5)*(VALUE('Paste Here'!E$2:E$2500)&lt;=9), ROW('Paste Here'!E$2:E$2500)-ROW('Paste Here'!E$2)+1),ROW(475:475))), "")</f>
        <v/>
      </c>
      <c r="C477" s="36" t="str" cm="1">
        <f t="array" ref="C477">IFERROR(INDEX('Paste Here'!A$2:A$2500,SMALL(IF((VALUE('Paste Here'!E$2:E$2500)&gt;=10)*(VALUE('Paste Here'!E$2:E$2500)&lt;=17), ROW('Paste Here'!H$2:H$2500)-ROW('Paste Here'!E$2)+1),ROW(475:475))), "")</f>
        <v/>
      </c>
      <c r="D477" s="37" t="str" cm="1">
        <f t="array" ref="D477">IFERROR(INDEX('Paste Here'!A$2:A$2500,SMALL(IF((VALUE('Paste Here'!E$2:E$2500)&gt;=18), ROW('Paste Here'!H$2:H$2500)-ROW('Paste Here'!E$2)+1),ROW(475:475))), "")</f>
        <v/>
      </c>
      <c r="E477" s="35" t="str" cm="1">
        <f t="array" ref="E477">IFERROR(INDEX('Paste Here'!A$2:A$2500,SMALL(IF((VALUE('Paste Here'!G$2:G$2500)&gt;=5)*(VALUE('Paste Here'!G$2:G$2500)&lt;=9), ROW('Paste Here'!G$2:G$2500)-ROW('Paste Here'!G$2)+1),ROW(475:475))), "")</f>
        <v/>
      </c>
      <c r="F477" s="36" t="str" cm="1">
        <f t="array" ref="F477">IFERROR(INDEX('Paste Here'!A$2:A$2500,SMALL(IF((VALUE('Paste Here'!G$2:G$2500)&gt;=10)*(VALUE('Paste Here'!G$2:G$2500)&lt;=17), ROW('Paste Here'!H$2:H$2500)-ROW('Paste Here'!G$2)+1),ROW(475:475))), "")</f>
        <v/>
      </c>
      <c r="G477" s="99" t="str" cm="1">
        <f t="array" ref="G477">IFERROR(INDEX('Paste Here'!A$2:A$2500,SMALL(IF((VALUE('Paste Here'!G$2:G$2500)&gt;=18), ROW('Paste Here'!H$2:H$2500)-ROW('Paste Here'!G$2)+1),ROW(475:475))), "")</f>
        <v/>
      </c>
      <c r="H477" s="2"/>
      <c r="K477" s="10"/>
      <c r="Q477" s="10"/>
    </row>
    <row r="478" spans="1:17">
      <c r="A478" s="2"/>
      <c r="B478" s="35" t="str" cm="1">
        <f t="array" ref="B478">IFERROR(INDEX('Paste Here'!A$2:A$2500,SMALL(IF((VALUE('Paste Here'!E$2:E$2500)&gt;=5)*(VALUE('Paste Here'!E$2:E$2500)&lt;=9), ROW('Paste Here'!E$2:E$2500)-ROW('Paste Here'!E$2)+1),ROW(476:476))), "")</f>
        <v/>
      </c>
      <c r="C478" s="36" t="str" cm="1">
        <f t="array" ref="C478">IFERROR(INDEX('Paste Here'!A$2:A$2500,SMALL(IF((VALUE('Paste Here'!E$2:E$2500)&gt;=10)*(VALUE('Paste Here'!E$2:E$2500)&lt;=17), ROW('Paste Here'!H$2:H$2500)-ROW('Paste Here'!E$2)+1),ROW(476:476))), "")</f>
        <v/>
      </c>
      <c r="D478" s="37" t="str" cm="1">
        <f t="array" ref="D478">IFERROR(INDEX('Paste Here'!A$2:A$2500,SMALL(IF((VALUE('Paste Here'!E$2:E$2500)&gt;=18), ROW('Paste Here'!H$2:H$2500)-ROW('Paste Here'!E$2)+1),ROW(476:476))), "")</f>
        <v/>
      </c>
      <c r="E478" s="35" t="str" cm="1">
        <f t="array" ref="E478">IFERROR(INDEX('Paste Here'!A$2:A$2500,SMALL(IF((VALUE('Paste Here'!G$2:G$2500)&gt;=5)*(VALUE('Paste Here'!G$2:G$2500)&lt;=9), ROW('Paste Here'!G$2:G$2500)-ROW('Paste Here'!G$2)+1),ROW(476:476))), "")</f>
        <v/>
      </c>
      <c r="F478" s="36" t="str" cm="1">
        <f t="array" ref="F478">IFERROR(INDEX('Paste Here'!A$2:A$2500,SMALL(IF((VALUE('Paste Here'!G$2:G$2500)&gt;=10)*(VALUE('Paste Here'!G$2:G$2500)&lt;=17), ROW('Paste Here'!H$2:H$2500)-ROW('Paste Here'!G$2)+1),ROW(476:476))), "")</f>
        <v/>
      </c>
      <c r="G478" s="99" t="str" cm="1">
        <f t="array" ref="G478">IFERROR(INDEX('Paste Here'!A$2:A$2500,SMALL(IF((VALUE('Paste Here'!G$2:G$2500)&gt;=18), ROW('Paste Here'!H$2:H$2500)-ROW('Paste Here'!G$2)+1),ROW(476:476))), "")</f>
        <v/>
      </c>
      <c r="H478" s="2"/>
      <c r="K478" s="10"/>
      <c r="Q478" s="10"/>
    </row>
    <row r="479" spans="1:17">
      <c r="A479" s="2"/>
      <c r="B479" s="35" t="str" cm="1">
        <f t="array" ref="B479">IFERROR(INDEX('Paste Here'!A$2:A$2500,SMALL(IF((VALUE('Paste Here'!E$2:E$2500)&gt;=5)*(VALUE('Paste Here'!E$2:E$2500)&lt;=9), ROW('Paste Here'!E$2:E$2500)-ROW('Paste Here'!E$2)+1),ROW(477:477))), "")</f>
        <v/>
      </c>
      <c r="C479" s="36" t="str" cm="1">
        <f t="array" ref="C479">IFERROR(INDEX('Paste Here'!A$2:A$2500,SMALL(IF((VALUE('Paste Here'!E$2:E$2500)&gt;=10)*(VALUE('Paste Here'!E$2:E$2500)&lt;=17), ROW('Paste Here'!H$2:H$2500)-ROW('Paste Here'!E$2)+1),ROW(477:477))), "")</f>
        <v/>
      </c>
      <c r="D479" s="37" t="str" cm="1">
        <f t="array" ref="D479">IFERROR(INDEX('Paste Here'!A$2:A$2500,SMALL(IF((VALUE('Paste Here'!E$2:E$2500)&gt;=18), ROW('Paste Here'!H$2:H$2500)-ROW('Paste Here'!E$2)+1),ROW(477:477))), "")</f>
        <v/>
      </c>
      <c r="E479" s="35" t="str" cm="1">
        <f t="array" ref="E479">IFERROR(INDEX('Paste Here'!A$2:A$2500,SMALL(IF((VALUE('Paste Here'!G$2:G$2500)&gt;=5)*(VALUE('Paste Here'!G$2:G$2500)&lt;=9), ROW('Paste Here'!G$2:G$2500)-ROW('Paste Here'!G$2)+1),ROW(477:477))), "")</f>
        <v/>
      </c>
      <c r="F479" s="36" t="str" cm="1">
        <f t="array" ref="F479">IFERROR(INDEX('Paste Here'!A$2:A$2500,SMALL(IF((VALUE('Paste Here'!G$2:G$2500)&gt;=10)*(VALUE('Paste Here'!G$2:G$2500)&lt;=17), ROW('Paste Here'!H$2:H$2500)-ROW('Paste Here'!G$2)+1),ROW(477:477))), "")</f>
        <v/>
      </c>
      <c r="G479" s="99" t="str" cm="1">
        <f t="array" ref="G479">IFERROR(INDEX('Paste Here'!A$2:A$2500,SMALL(IF((VALUE('Paste Here'!G$2:G$2500)&gt;=18), ROW('Paste Here'!H$2:H$2500)-ROW('Paste Here'!G$2)+1),ROW(477:477))), "")</f>
        <v/>
      </c>
      <c r="H479" s="2"/>
      <c r="K479" s="10"/>
      <c r="Q479" s="10"/>
    </row>
    <row r="480" spans="1:17">
      <c r="A480" s="2"/>
      <c r="B480" s="35" t="str" cm="1">
        <f t="array" ref="B480">IFERROR(INDEX('Paste Here'!A$2:A$2500,SMALL(IF((VALUE('Paste Here'!E$2:E$2500)&gt;=5)*(VALUE('Paste Here'!E$2:E$2500)&lt;=9), ROW('Paste Here'!E$2:E$2500)-ROW('Paste Here'!E$2)+1),ROW(478:478))), "")</f>
        <v/>
      </c>
      <c r="C480" s="36" t="str" cm="1">
        <f t="array" ref="C480">IFERROR(INDEX('Paste Here'!A$2:A$2500,SMALL(IF((VALUE('Paste Here'!E$2:E$2500)&gt;=10)*(VALUE('Paste Here'!E$2:E$2500)&lt;=17), ROW('Paste Here'!H$2:H$2500)-ROW('Paste Here'!E$2)+1),ROW(478:478))), "")</f>
        <v/>
      </c>
      <c r="D480" s="37" t="str" cm="1">
        <f t="array" ref="D480">IFERROR(INDEX('Paste Here'!A$2:A$2500,SMALL(IF((VALUE('Paste Here'!E$2:E$2500)&gt;=18), ROW('Paste Here'!H$2:H$2500)-ROW('Paste Here'!E$2)+1),ROW(478:478))), "")</f>
        <v/>
      </c>
      <c r="E480" s="35" t="str" cm="1">
        <f t="array" ref="E480">IFERROR(INDEX('Paste Here'!A$2:A$2500,SMALL(IF((VALUE('Paste Here'!G$2:G$2500)&gt;=5)*(VALUE('Paste Here'!G$2:G$2500)&lt;=9), ROW('Paste Here'!G$2:G$2500)-ROW('Paste Here'!G$2)+1),ROW(478:478))), "")</f>
        <v/>
      </c>
      <c r="F480" s="36" t="str" cm="1">
        <f t="array" ref="F480">IFERROR(INDEX('Paste Here'!A$2:A$2500,SMALL(IF((VALUE('Paste Here'!G$2:G$2500)&gt;=10)*(VALUE('Paste Here'!G$2:G$2500)&lt;=17), ROW('Paste Here'!H$2:H$2500)-ROW('Paste Here'!G$2)+1),ROW(478:478))), "")</f>
        <v/>
      </c>
      <c r="G480" s="99" t="str" cm="1">
        <f t="array" ref="G480">IFERROR(INDEX('Paste Here'!A$2:A$2500,SMALL(IF((VALUE('Paste Here'!G$2:G$2500)&gt;=18), ROW('Paste Here'!H$2:H$2500)-ROW('Paste Here'!G$2)+1),ROW(478:478))), "")</f>
        <v/>
      </c>
      <c r="H480" s="2"/>
      <c r="K480" s="10"/>
      <c r="Q480" s="10"/>
    </row>
    <row r="481" spans="1:17">
      <c r="A481" s="2"/>
      <c r="B481" s="35" t="str" cm="1">
        <f t="array" ref="B481">IFERROR(INDEX('Paste Here'!A$2:A$2500,SMALL(IF((VALUE('Paste Here'!E$2:E$2500)&gt;=5)*(VALUE('Paste Here'!E$2:E$2500)&lt;=9), ROW('Paste Here'!E$2:E$2500)-ROW('Paste Here'!E$2)+1),ROW(479:479))), "")</f>
        <v/>
      </c>
      <c r="C481" s="36" t="str" cm="1">
        <f t="array" ref="C481">IFERROR(INDEX('Paste Here'!A$2:A$2500,SMALL(IF((VALUE('Paste Here'!E$2:E$2500)&gt;=10)*(VALUE('Paste Here'!E$2:E$2500)&lt;=17), ROW('Paste Here'!H$2:H$2500)-ROW('Paste Here'!E$2)+1),ROW(479:479))), "")</f>
        <v/>
      </c>
      <c r="D481" s="37" t="str" cm="1">
        <f t="array" ref="D481">IFERROR(INDEX('Paste Here'!A$2:A$2500,SMALL(IF((VALUE('Paste Here'!E$2:E$2500)&gt;=18), ROW('Paste Here'!H$2:H$2500)-ROW('Paste Here'!E$2)+1),ROW(479:479))), "")</f>
        <v/>
      </c>
      <c r="E481" s="35" t="str" cm="1">
        <f t="array" ref="E481">IFERROR(INDEX('Paste Here'!A$2:A$2500,SMALL(IF((VALUE('Paste Here'!G$2:G$2500)&gt;=5)*(VALUE('Paste Here'!G$2:G$2500)&lt;=9), ROW('Paste Here'!G$2:G$2500)-ROW('Paste Here'!G$2)+1),ROW(479:479))), "")</f>
        <v/>
      </c>
      <c r="F481" s="36" t="str" cm="1">
        <f t="array" ref="F481">IFERROR(INDEX('Paste Here'!A$2:A$2500,SMALL(IF((VALUE('Paste Here'!G$2:G$2500)&gt;=10)*(VALUE('Paste Here'!G$2:G$2500)&lt;=17), ROW('Paste Here'!H$2:H$2500)-ROW('Paste Here'!G$2)+1),ROW(479:479))), "")</f>
        <v/>
      </c>
      <c r="G481" s="99" t="str" cm="1">
        <f t="array" ref="G481">IFERROR(INDEX('Paste Here'!A$2:A$2500,SMALL(IF((VALUE('Paste Here'!G$2:G$2500)&gt;=18), ROW('Paste Here'!H$2:H$2500)-ROW('Paste Here'!G$2)+1),ROW(479:479))), "")</f>
        <v/>
      </c>
      <c r="H481" s="2"/>
      <c r="K481" s="10"/>
      <c r="Q481" s="10"/>
    </row>
    <row r="482" spans="1:17">
      <c r="A482" s="2"/>
      <c r="B482" s="35" t="str" cm="1">
        <f t="array" ref="B482">IFERROR(INDEX('Paste Here'!A$2:A$2500,SMALL(IF((VALUE('Paste Here'!E$2:E$2500)&gt;=5)*(VALUE('Paste Here'!E$2:E$2500)&lt;=9), ROW('Paste Here'!E$2:E$2500)-ROW('Paste Here'!E$2)+1),ROW(480:480))), "")</f>
        <v/>
      </c>
      <c r="C482" s="36" t="str" cm="1">
        <f t="array" ref="C482">IFERROR(INDEX('Paste Here'!A$2:A$2500,SMALL(IF((VALUE('Paste Here'!E$2:E$2500)&gt;=10)*(VALUE('Paste Here'!E$2:E$2500)&lt;=17), ROW('Paste Here'!H$2:H$2500)-ROW('Paste Here'!E$2)+1),ROW(480:480))), "")</f>
        <v/>
      </c>
      <c r="D482" s="37" t="str" cm="1">
        <f t="array" ref="D482">IFERROR(INDEX('Paste Here'!A$2:A$2500,SMALL(IF((VALUE('Paste Here'!E$2:E$2500)&gt;=18), ROW('Paste Here'!H$2:H$2500)-ROW('Paste Here'!E$2)+1),ROW(480:480))), "")</f>
        <v/>
      </c>
      <c r="E482" s="35" t="str" cm="1">
        <f t="array" ref="E482">IFERROR(INDEX('Paste Here'!A$2:A$2500,SMALL(IF((VALUE('Paste Here'!G$2:G$2500)&gt;=5)*(VALUE('Paste Here'!G$2:G$2500)&lt;=9), ROW('Paste Here'!G$2:G$2500)-ROW('Paste Here'!G$2)+1),ROW(480:480))), "")</f>
        <v/>
      </c>
      <c r="F482" s="36" t="str" cm="1">
        <f t="array" ref="F482">IFERROR(INDEX('Paste Here'!A$2:A$2500,SMALL(IF((VALUE('Paste Here'!G$2:G$2500)&gt;=10)*(VALUE('Paste Here'!G$2:G$2500)&lt;=17), ROW('Paste Here'!H$2:H$2500)-ROW('Paste Here'!G$2)+1),ROW(480:480))), "")</f>
        <v/>
      </c>
      <c r="G482" s="99" t="str" cm="1">
        <f t="array" ref="G482">IFERROR(INDEX('Paste Here'!A$2:A$2500,SMALL(IF((VALUE('Paste Here'!G$2:G$2500)&gt;=18), ROW('Paste Here'!H$2:H$2500)-ROW('Paste Here'!G$2)+1),ROW(480:480))), "")</f>
        <v/>
      </c>
      <c r="H482" s="2"/>
      <c r="K482" s="10"/>
      <c r="Q482" s="10"/>
    </row>
    <row r="483" spans="1:17">
      <c r="A483" s="2"/>
      <c r="B483" s="35" t="str" cm="1">
        <f t="array" ref="B483">IFERROR(INDEX('Paste Here'!A$2:A$2500,SMALL(IF((VALUE('Paste Here'!E$2:E$2500)&gt;=5)*(VALUE('Paste Here'!E$2:E$2500)&lt;=9), ROW('Paste Here'!E$2:E$2500)-ROW('Paste Here'!E$2)+1),ROW(481:481))), "")</f>
        <v/>
      </c>
      <c r="C483" s="36" t="str" cm="1">
        <f t="array" ref="C483">IFERROR(INDEX('Paste Here'!A$2:A$2500,SMALL(IF((VALUE('Paste Here'!E$2:E$2500)&gt;=10)*(VALUE('Paste Here'!E$2:E$2500)&lt;=17), ROW('Paste Here'!H$2:H$2500)-ROW('Paste Here'!E$2)+1),ROW(481:481))), "")</f>
        <v/>
      </c>
      <c r="D483" s="37" t="str" cm="1">
        <f t="array" ref="D483">IFERROR(INDEX('Paste Here'!A$2:A$2500,SMALL(IF((VALUE('Paste Here'!E$2:E$2500)&gt;=18), ROW('Paste Here'!H$2:H$2500)-ROW('Paste Here'!E$2)+1),ROW(481:481))), "")</f>
        <v/>
      </c>
      <c r="E483" s="35" t="str" cm="1">
        <f t="array" ref="E483">IFERROR(INDEX('Paste Here'!A$2:A$2500,SMALL(IF((VALUE('Paste Here'!G$2:G$2500)&gt;=5)*(VALUE('Paste Here'!G$2:G$2500)&lt;=9), ROW('Paste Here'!G$2:G$2500)-ROW('Paste Here'!G$2)+1),ROW(481:481))), "")</f>
        <v/>
      </c>
      <c r="F483" s="36" t="str" cm="1">
        <f t="array" ref="F483">IFERROR(INDEX('Paste Here'!A$2:A$2500,SMALL(IF((VALUE('Paste Here'!G$2:G$2500)&gt;=10)*(VALUE('Paste Here'!G$2:G$2500)&lt;=17), ROW('Paste Here'!H$2:H$2500)-ROW('Paste Here'!G$2)+1),ROW(481:481))), "")</f>
        <v/>
      </c>
      <c r="G483" s="99" t="str" cm="1">
        <f t="array" ref="G483">IFERROR(INDEX('Paste Here'!A$2:A$2500,SMALL(IF((VALUE('Paste Here'!G$2:G$2500)&gt;=18), ROW('Paste Here'!H$2:H$2500)-ROW('Paste Here'!G$2)+1),ROW(481:481))), "")</f>
        <v/>
      </c>
      <c r="H483" s="2"/>
      <c r="K483" s="10"/>
      <c r="Q483" s="10"/>
    </row>
    <row r="484" spans="1:17">
      <c r="A484" s="2"/>
      <c r="B484" s="35" t="str" cm="1">
        <f t="array" ref="B484">IFERROR(INDEX('Paste Here'!A$2:A$2500,SMALL(IF((VALUE('Paste Here'!E$2:E$2500)&gt;=5)*(VALUE('Paste Here'!E$2:E$2500)&lt;=9), ROW('Paste Here'!E$2:E$2500)-ROW('Paste Here'!E$2)+1),ROW(482:482))), "")</f>
        <v/>
      </c>
      <c r="C484" s="36" t="str" cm="1">
        <f t="array" ref="C484">IFERROR(INDEX('Paste Here'!A$2:A$2500,SMALL(IF((VALUE('Paste Here'!E$2:E$2500)&gt;=10)*(VALUE('Paste Here'!E$2:E$2500)&lt;=17), ROW('Paste Here'!H$2:H$2500)-ROW('Paste Here'!E$2)+1),ROW(482:482))), "")</f>
        <v/>
      </c>
      <c r="D484" s="37" t="str" cm="1">
        <f t="array" ref="D484">IFERROR(INDEX('Paste Here'!A$2:A$2500,SMALL(IF((VALUE('Paste Here'!E$2:E$2500)&gt;=18), ROW('Paste Here'!H$2:H$2500)-ROW('Paste Here'!E$2)+1),ROW(482:482))), "")</f>
        <v/>
      </c>
      <c r="E484" s="35" t="str" cm="1">
        <f t="array" ref="E484">IFERROR(INDEX('Paste Here'!A$2:A$2500,SMALL(IF((VALUE('Paste Here'!G$2:G$2500)&gt;=5)*(VALUE('Paste Here'!G$2:G$2500)&lt;=9), ROW('Paste Here'!G$2:G$2500)-ROW('Paste Here'!G$2)+1),ROW(482:482))), "")</f>
        <v/>
      </c>
      <c r="F484" s="36" t="str" cm="1">
        <f t="array" ref="F484">IFERROR(INDEX('Paste Here'!A$2:A$2500,SMALL(IF((VALUE('Paste Here'!G$2:G$2500)&gt;=10)*(VALUE('Paste Here'!G$2:G$2500)&lt;=17), ROW('Paste Here'!H$2:H$2500)-ROW('Paste Here'!G$2)+1),ROW(482:482))), "")</f>
        <v/>
      </c>
      <c r="G484" s="99" t="str" cm="1">
        <f t="array" ref="G484">IFERROR(INDEX('Paste Here'!A$2:A$2500,SMALL(IF((VALUE('Paste Here'!G$2:G$2500)&gt;=18), ROW('Paste Here'!H$2:H$2500)-ROW('Paste Here'!G$2)+1),ROW(482:482))), "")</f>
        <v/>
      </c>
      <c r="H484" s="2"/>
      <c r="K484" s="10"/>
      <c r="Q484" s="10"/>
    </row>
    <row r="485" spans="1:17">
      <c r="A485" s="2"/>
      <c r="B485" s="35" t="str" cm="1">
        <f t="array" ref="B485">IFERROR(INDEX('Paste Here'!A$2:A$2500,SMALL(IF((VALUE('Paste Here'!E$2:E$2500)&gt;=5)*(VALUE('Paste Here'!E$2:E$2500)&lt;=9), ROW('Paste Here'!E$2:E$2500)-ROW('Paste Here'!E$2)+1),ROW(483:483))), "")</f>
        <v/>
      </c>
      <c r="C485" s="36" t="str" cm="1">
        <f t="array" ref="C485">IFERROR(INDEX('Paste Here'!A$2:A$2500,SMALL(IF((VALUE('Paste Here'!E$2:E$2500)&gt;=10)*(VALUE('Paste Here'!E$2:E$2500)&lt;=17), ROW('Paste Here'!H$2:H$2500)-ROW('Paste Here'!E$2)+1),ROW(483:483))), "")</f>
        <v/>
      </c>
      <c r="D485" s="37" t="str" cm="1">
        <f t="array" ref="D485">IFERROR(INDEX('Paste Here'!A$2:A$2500,SMALL(IF((VALUE('Paste Here'!E$2:E$2500)&gt;=18), ROW('Paste Here'!H$2:H$2500)-ROW('Paste Here'!E$2)+1),ROW(483:483))), "")</f>
        <v/>
      </c>
      <c r="E485" s="35" t="str" cm="1">
        <f t="array" ref="E485">IFERROR(INDEX('Paste Here'!A$2:A$2500,SMALL(IF((VALUE('Paste Here'!G$2:G$2500)&gt;=5)*(VALUE('Paste Here'!G$2:G$2500)&lt;=9), ROW('Paste Here'!G$2:G$2500)-ROW('Paste Here'!G$2)+1),ROW(483:483))), "")</f>
        <v/>
      </c>
      <c r="F485" s="36" t="str" cm="1">
        <f t="array" ref="F485">IFERROR(INDEX('Paste Here'!A$2:A$2500,SMALL(IF((VALUE('Paste Here'!G$2:G$2500)&gt;=10)*(VALUE('Paste Here'!G$2:G$2500)&lt;=17), ROW('Paste Here'!H$2:H$2500)-ROW('Paste Here'!G$2)+1),ROW(483:483))), "")</f>
        <v/>
      </c>
      <c r="G485" s="99" t="str" cm="1">
        <f t="array" ref="G485">IFERROR(INDEX('Paste Here'!A$2:A$2500,SMALL(IF((VALUE('Paste Here'!G$2:G$2500)&gt;=18), ROW('Paste Here'!H$2:H$2500)-ROW('Paste Here'!G$2)+1),ROW(483:483))), "")</f>
        <v/>
      </c>
      <c r="H485" s="2"/>
      <c r="K485" s="10"/>
      <c r="Q485" s="10"/>
    </row>
    <row r="486" spans="1:17">
      <c r="A486" s="2"/>
      <c r="B486" s="35" t="str" cm="1">
        <f t="array" ref="B486">IFERROR(INDEX('Paste Here'!A$2:A$2500,SMALL(IF((VALUE('Paste Here'!E$2:E$2500)&gt;=5)*(VALUE('Paste Here'!E$2:E$2500)&lt;=9), ROW('Paste Here'!E$2:E$2500)-ROW('Paste Here'!E$2)+1),ROW(484:484))), "")</f>
        <v/>
      </c>
      <c r="C486" s="36" t="str" cm="1">
        <f t="array" ref="C486">IFERROR(INDEX('Paste Here'!A$2:A$2500,SMALL(IF((VALUE('Paste Here'!E$2:E$2500)&gt;=10)*(VALUE('Paste Here'!E$2:E$2500)&lt;=17), ROW('Paste Here'!H$2:H$2500)-ROW('Paste Here'!E$2)+1),ROW(484:484))), "")</f>
        <v/>
      </c>
      <c r="D486" s="37" t="str" cm="1">
        <f t="array" ref="D486">IFERROR(INDEX('Paste Here'!A$2:A$2500,SMALL(IF((VALUE('Paste Here'!E$2:E$2500)&gt;=18), ROW('Paste Here'!H$2:H$2500)-ROW('Paste Here'!E$2)+1),ROW(484:484))), "")</f>
        <v/>
      </c>
      <c r="E486" s="35" t="str" cm="1">
        <f t="array" ref="E486">IFERROR(INDEX('Paste Here'!A$2:A$2500,SMALL(IF((VALUE('Paste Here'!G$2:G$2500)&gt;=5)*(VALUE('Paste Here'!G$2:G$2500)&lt;=9), ROW('Paste Here'!G$2:G$2500)-ROW('Paste Here'!G$2)+1),ROW(484:484))), "")</f>
        <v/>
      </c>
      <c r="F486" s="36" t="str" cm="1">
        <f t="array" ref="F486">IFERROR(INDEX('Paste Here'!A$2:A$2500,SMALL(IF((VALUE('Paste Here'!G$2:G$2500)&gt;=10)*(VALUE('Paste Here'!G$2:G$2500)&lt;=17), ROW('Paste Here'!H$2:H$2500)-ROW('Paste Here'!G$2)+1),ROW(484:484))), "")</f>
        <v/>
      </c>
      <c r="G486" s="99" t="str" cm="1">
        <f t="array" ref="G486">IFERROR(INDEX('Paste Here'!A$2:A$2500,SMALL(IF((VALUE('Paste Here'!G$2:G$2500)&gt;=18), ROW('Paste Here'!H$2:H$2500)-ROW('Paste Here'!G$2)+1),ROW(484:484))), "")</f>
        <v/>
      </c>
      <c r="H486" s="2"/>
      <c r="K486" s="10"/>
      <c r="Q486" s="10"/>
    </row>
    <row r="487" spans="1:17">
      <c r="A487" s="2"/>
      <c r="B487" s="35" t="str" cm="1">
        <f t="array" ref="B487">IFERROR(INDEX('Paste Here'!A$2:A$2500,SMALL(IF((VALUE('Paste Here'!E$2:E$2500)&gt;=5)*(VALUE('Paste Here'!E$2:E$2500)&lt;=9), ROW('Paste Here'!E$2:E$2500)-ROW('Paste Here'!E$2)+1),ROW(485:485))), "")</f>
        <v/>
      </c>
      <c r="C487" s="36" t="str" cm="1">
        <f t="array" ref="C487">IFERROR(INDEX('Paste Here'!A$2:A$2500,SMALL(IF((VALUE('Paste Here'!E$2:E$2500)&gt;=10)*(VALUE('Paste Here'!E$2:E$2500)&lt;=17), ROW('Paste Here'!H$2:H$2500)-ROW('Paste Here'!E$2)+1),ROW(485:485))), "")</f>
        <v/>
      </c>
      <c r="D487" s="37" t="str" cm="1">
        <f t="array" ref="D487">IFERROR(INDEX('Paste Here'!A$2:A$2500,SMALL(IF((VALUE('Paste Here'!E$2:E$2500)&gt;=18), ROW('Paste Here'!H$2:H$2500)-ROW('Paste Here'!E$2)+1),ROW(485:485))), "")</f>
        <v/>
      </c>
      <c r="E487" s="35" t="str" cm="1">
        <f t="array" ref="E487">IFERROR(INDEX('Paste Here'!A$2:A$2500,SMALL(IF((VALUE('Paste Here'!G$2:G$2500)&gt;=5)*(VALUE('Paste Here'!G$2:G$2500)&lt;=9), ROW('Paste Here'!G$2:G$2500)-ROW('Paste Here'!G$2)+1),ROW(485:485))), "")</f>
        <v/>
      </c>
      <c r="F487" s="36" t="str" cm="1">
        <f t="array" ref="F487">IFERROR(INDEX('Paste Here'!A$2:A$2500,SMALL(IF((VALUE('Paste Here'!G$2:G$2500)&gt;=10)*(VALUE('Paste Here'!G$2:G$2500)&lt;=17), ROW('Paste Here'!H$2:H$2500)-ROW('Paste Here'!G$2)+1),ROW(485:485))), "")</f>
        <v/>
      </c>
      <c r="G487" s="99" t="str" cm="1">
        <f t="array" ref="G487">IFERROR(INDEX('Paste Here'!A$2:A$2500,SMALL(IF((VALUE('Paste Here'!G$2:G$2500)&gt;=18), ROW('Paste Here'!H$2:H$2500)-ROW('Paste Here'!G$2)+1),ROW(485:485))), "")</f>
        <v/>
      </c>
      <c r="H487" s="2"/>
      <c r="K487" s="10"/>
      <c r="Q487" s="10"/>
    </row>
    <row r="488" spans="1:17">
      <c r="A488" s="2"/>
      <c r="B488" s="35" t="str" cm="1">
        <f t="array" ref="B488">IFERROR(INDEX('Paste Here'!A$2:A$2500,SMALL(IF((VALUE('Paste Here'!E$2:E$2500)&gt;=5)*(VALUE('Paste Here'!E$2:E$2500)&lt;=9), ROW('Paste Here'!E$2:E$2500)-ROW('Paste Here'!E$2)+1),ROW(486:486))), "")</f>
        <v/>
      </c>
      <c r="C488" s="36" t="str" cm="1">
        <f t="array" ref="C488">IFERROR(INDEX('Paste Here'!A$2:A$2500,SMALL(IF((VALUE('Paste Here'!E$2:E$2500)&gt;=10)*(VALUE('Paste Here'!E$2:E$2500)&lt;=17), ROW('Paste Here'!H$2:H$2500)-ROW('Paste Here'!E$2)+1),ROW(486:486))), "")</f>
        <v/>
      </c>
      <c r="D488" s="37" t="str" cm="1">
        <f t="array" ref="D488">IFERROR(INDEX('Paste Here'!A$2:A$2500,SMALL(IF((VALUE('Paste Here'!E$2:E$2500)&gt;=18), ROW('Paste Here'!H$2:H$2500)-ROW('Paste Here'!E$2)+1),ROW(486:486))), "")</f>
        <v/>
      </c>
      <c r="E488" s="35" t="str" cm="1">
        <f t="array" ref="E488">IFERROR(INDEX('Paste Here'!A$2:A$2500,SMALL(IF((VALUE('Paste Here'!G$2:G$2500)&gt;=5)*(VALUE('Paste Here'!G$2:G$2500)&lt;=9), ROW('Paste Here'!G$2:G$2500)-ROW('Paste Here'!G$2)+1),ROW(486:486))), "")</f>
        <v/>
      </c>
      <c r="F488" s="36" t="str" cm="1">
        <f t="array" ref="F488">IFERROR(INDEX('Paste Here'!A$2:A$2500,SMALL(IF((VALUE('Paste Here'!G$2:G$2500)&gt;=10)*(VALUE('Paste Here'!G$2:G$2500)&lt;=17), ROW('Paste Here'!H$2:H$2500)-ROW('Paste Here'!G$2)+1),ROW(486:486))), "")</f>
        <v/>
      </c>
      <c r="G488" s="99" t="str" cm="1">
        <f t="array" ref="G488">IFERROR(INDEX('Paste Here'!A$2:A$2500,SMALL(IF((VALUE('Paste Here'!G$2:G$2500)&gt;=18), ROW('Paste Here'!H$2:H$2500)-ROW('Paste Here'!G$2)+1),ROW(486:486))), "")</f>
        <v/>
      </c>
      <c r="H488" s="2"/>
      <c r="K488" s="10"/>
      <c r="Q488" s="10"/>
    </row>
    <row r="489" spans="1:17">
      <c r="A489" s="2"/>
      <c r="B489" s="35" t="str" cm="1">
        <f t="array" ref="B489">IFERROR(INDEX('Paste Here'!A$2:A$2500,SMALL(IF((VALUE('Paste Here'!E$2:E$2500)&gt;=5)*(VALUE('Paste Here'!E$2:E$2500)&lt;=9), ROW('Paste Here'!E$2:E$2500)-ROW('Paste Here'!E$2)+1),ROW(487:487))), "")</f>
        <v/>
      </c>
      <c r="C489" s="36" t="str" cm="1">
        <f t="array" ref="C489">IFERROR(INDEX('Paste Here'!A$2:A$2500,SMALL(IF((VALUE('Paste Here'!E$2:E$2500)&gt;=10)*(VALUE('Paste Here'!E$2:E$2500)&lt;=17), ROW('Paste Here'!H$2:H$2500)-ROW('Paste Here'!E$2)+1),ROW(487:487))), "")</f>
        <v/>
      </c>
      <c r="D489" s="37" t="str" cm="1">
        <f t="array" ref="D489">IFERROR(INDEX('Paste Here'!A$2:A$2500,SMALL(IF((VALUE('Paste Here'!E$2:E$2500)&gt;=18), ROW('Paste Here'!H$2:H$2500)-ROW('Paste Here'!E$2)+1),ROW(487:487))), "")</f>
        <v/>
      </c>
      <c r="E489" s="35" t="str" cm="1">
        <f t="array" ref="E489">IFERROR(INDEX('Paste Here'!A$2:A$2500,SMALL(IF((VALUE('Paste Here'!G$2:G$2500)&gt;=5)*(VALUE('Paste Here'!G$2:G$2500)&lt;=9), ROW('Paste Here'!G$2:G$2500)-ROW('Paste Here'!G$2)+1),ROW(487:487))), "")</f>
        <v/>
      </c>
      <c r="F489" s="36" t="str" cm="1">
        <f t="array" ref="F489">IFERROR(INDEX('Paste Here'!A$2:A$2500,SMALL(IF((VALUE('Paste Here'!G$2:G$2500)&gt;=10)*(VALUE('Paste Here'!G$2:G$2500)&lt;=17), ROW('Paste Here'!H$2:H$2500)-ROW('Paste Here'!G$2)+1),ROW(487:487))), "")</f>
        <v/>
      </c>
      <c r="G489" s="99" t="str" cm="1">
        <f t="array" ref="G489">IFERROR(INDEX('Paste Here'!A$2:A$2500,SMALL(IF((VALUE('Paste Here'!G$2:G$2500)&gt;=18), ROW('Paste Here'!H$2:H$2500)-ROW('Paste Here'!G$2)+1),ROW(487:487))), "")</f>
        <v/>
      </c>
      <c r="H489" s="2"/>
      <c r="K489" s="10"/>
      <c r="Q489" s="10"/>
    </row>
    <row r="490" spans="1:17">
      <c r="A490" s="2"/>
      <c r="B490" s="35" t="str" cm="1">
        <f t="array" ref="B490">IFERROR(INDEX('Paste Here'!A$2:A$2500,SMALL(IF((VALUE('Paste Here'!E$2:E$2500)&gt;=5)*(VALUE('Paste Here'!E$2:E$2500)&lt;=9), ROW('Paste Here'!E$2:E$2500)-ROW('Paste Here'!E$2)+1),ROW(488:488))), "")</f>
        <v/>
      </c>
      <c r="C490" s="36" t="str" cm="1">
        <f t="array" ref="C490">IFERROR(INDEX('Paste Here'!A$2:A$2500,SMALL(IF((VALUE('Paste Here'!E$2:E$2500)&gt;=10)*(VALUE('Paste Here'!E$2:E$2500)&lt;=17), ROW('Paste Here'!H$2:H$2500)-ROW('Paste Here'!E$2)+1),ROW(488:488))), "")</f>
        <v/>
      </c>
      <c r="D490" s="37" t="str" cm="1">
        <f t="array" ref="D490">IFERROR(INDEX('Paste Here'!A$2:A$2500,SMALL(IF((VALUE('Paste Here'!E$2:E$2500)&gt;=18), ROW('Paste Here'!H$2:H$2500)-ROW('Paste Here'!E$2)+1),ROW(488:488))), "")</f>
        <v/>
      </c>
      <c r="E490" s="35" t="str" cm="1">
        <f t="array" ref="E490">IFERROR(INDEX('Paste Here'!A$2:A$2500,SMALL(IF((VALUE('Paste Here'!G$2:G$2500)&gt;=5)*(VALUE('Paste Here'!G$2:G$2500)&lt;=9), ROW('Paste Here'!G$2:G$2500)-ROW('Paste Here'!G$2)+1),ROW(488:488))), "")</f>
        <v/>
      </c>
      <c r="F490" s="36" t="str" cm="1">
        <f t="array" ref="F490">IFERROR(INDEX('Paste Here'!A$2:A$2500,SMALL(IF((VALUE('Paste Here'!G$2:G$2500)&gt;=10)*(VALUE('Paste Here'!G$2:G$2500)&lt;=17), ROW('Paste Here'!H$2:H$2500)-ROW('Paste Here'!G$2)+1),ROW(488:488))), "")</f>
        <v/>
      </c>
      <c r="G490" s="99" t="str" cm="1">
        <f t="array" ref="G490">IFERROR(INDEX('Paste Here'!A$2:A$2500,SMALL(IF((VALUE('Paste Here'!G$2:G$2500)&gt;=18), ROW('Paste Here'!H$2:H$2500)-ROW('Paste Here'!G$2)+1),ROW(488:488))), "")</f>
        <v/>
      </c>
      <c r="H490" s="2"/>
      <c r="K490" s="10"/>
      <c r="Q490" s="10"/>
    </row>
    <row r="491" spans="1:17">
      <c r="A491" s="2"/>
      <c r="B491" s="35" t="str" cm="1">
        <f t="array" ref="B491">IFERROR(INDEX('Paste Here'!A$2:A$2500,SMALL(IF((VALUE('Paste Here'!E$2:E$2500)&gt;=5)*(VALUE('Paste Here'!E$2:E$2500)&lt;=9), ROW('Paste Here'!E$2:E$2500)-ROW('Paste Here'!E$2)+1),ROW(489:489))), "")</f>
        <v/>
      </c>
      <c r="C491" s="36" t="str" cm="1">
        <f t="array" ref="C491">IFERROR(INDEX('Paste Here'!A$2:A$2500,SMALL(IF((VALUE('Paste Here'!E$2:E$2500)&gt;=10)*(VALUE('Paste Here'!E$2:E$2500)&lt;=17), ROW('Paste Here'!H$2:H$2500)-ROW('Paste Here'!E$2)+1),ROW(489:489))), "")</f>
        <v/>
      </c>
      <c r="D491" s="37" t="str" cm="1">
        <f t="array" ref="D491">IFERROR(INDEX('Paste Here'!A$2:A$2500,SMALL(IF((VALUE('Paste Here'!E$2:E$2500)&gt;=18), ROW('Paste Here'!H$2:H$2500)-ROW('Paste Here'!E$2)+1),ROW(489:489))), "")</f>
        <v/>
      </c>
      <c r="E491" s="35" t="str" cm="1">
        <f t="array" ref="E491">IFERROR(INDEX('Paste Here'!A$2:A$2500,SMALL(IF((VALUE('Paste Here'!G$2:G$2500)&gt;=5)*(VALUE('Paste Here'!G$2:G$2500)&lt;=9), ROW('Paste Here'!G$2:G$2500)-ROW('Paste Here'!G$2)+1),ROW(489:489))), "")</f>
        <v/>
      </c>
      <c r="F491" s="36" t="str" cm="1">
        <f t="array" ref="F491">IFERROR(INDEX('Paste Here'!A$2:A$2500,SMALL(IF((VALUE('Paste Here'!G$2:G$2500)&gt;=10)*(VALUE('Paste Here'!G$2:G$2500)&lt;=17), ROW('Paste Here'!H$2:H$2500)-ROW('Paste Here'!G$2)+1),ROW(489:489))), "")</f>
        <v/>
      </c>
      <c r="G491" s="99" t="str" cm="1">
        <f t="array" ref="G491">IFERROR(INDEX('Paste Here'!A$2:A$2500,SMALL(IF((VALUE('Paste Here'!G$2:G$2500)&gt;=18), ROW('Paste Here'!H$2:H$2500)-ROW('Paste Here'!G$2)+1),ROW(489:489))), "")</f>
        <v/>
      </c>
      <c r="H491" s="2"/>
      <c r="K491" s="10"/>
      <c r="Q491" s="10"/>
    </row>
    <row r="492" spans="1:17">
      <c r="A492" s="2"/>
      <c r="B492" s="35" t="str" cm="1">
        <f t="array" ref="B492">IFERROR(INDEX('Paste Here'!A$2:A$2500,SMALL(IF((VALUE('Paste Here'!E$2:E$2500)&gt;=5)*(VALUE('Paste Here'!E$2:E$2500)&lt;=9), ROW('Paste Here'!E$2:E$2500)-ROW('Paste Here'!E$2)+1),ROW(490:490))), "")</f>
        <v/>
      </c>
      <c r="C492" s="36" t="str" cm="1">
        <f t="array" ref="C492">IFERROR(INDEX('Paste Here'!A$2:A$2500,SMALL(IF((VALUE('Paste Here'!E$2:E$2500)&gt;=10)*(VALUE('Paste Here'!E$2:E$2500)&lt;=17), ROW('Paste Here'!H$2:H$2500)-ROW('Paste Here'!E$2)+1),ROW(490:490))), "")</f>
        <v/>
      </c>
      <c r="D492" s="37" t="str" cm="1">
        <f t="array" ref="D492">IFERROR(INDEX('Paste Here'!A$2:A$2500,SMALL(IF((VALUE('Paste Here'!E$2:E$2500)&gt;=18), ROW('Paste Here'!H$2:H$2500)-ROW('Paste Here'!E$2)+1),ROW(490:490))), "")</f>
        <v/>
      </c>
      <c r="E492" s="35" t="str" cm="1">
        <f t="array" ref="E492">IFERROR(INDEX('Paste Here'!A$2:A$2500,SMALL(IF((VALUE('Paste Here'!G$2:G$2500)&gt;=5)*(VALUE('Paste Here'!G$2:G$2500)&lt;=9), ROW('Paste Here'!G$2:G$2500)-ROW('Paste Here'!G$2)+1),ROW(490:490))), "")</f>
        <v/>
      </c>
      <c r="F492" s="36" t="str" cm="1">
        <f t="array" ref="F492">IFERROR(INDEX('Paste Here'!A$2:A$2500,SMALL(IF((VALUE('Paste Here'!G$2:G$2500)&gt;=10)*(VALUE('Paste Here'!G$2:G$2500)&lt;=17), ROW('Paste Here'!H$2:H$2500)-ROW('Paste Here'!G$2)+1),ROW(490:490))), "")</f>
        <v/>
      </c>
      <c r="G492" s="99" t="str" cm="1">
        <f t="array" ref="G492">IFERROR(INDEX('Paste Here'!A$2:A$2500,SMALL(IF((VALUE('Paste Here'!G$2:G$2500)&gt;=18), ROW('Paste Here'!H$2:H$2500)-ROW('Paste Here'!G$2)+1),ROW(490:490))), "")</f>
        <v/>
      </c>
      <c r="H492" s="2"/>
      <c r="K492" s="10"/>
      <c r="Q492" s="10"/>
    </row>
    <row r="493" spans="1:17">
      <c r="A493" s="2"/>
      <c r="B493" s="35" t="str" cm="1">
        <f t="array" ref="B493">IFERROR(INDEX('Paste Here'!A$2:A$2500,SMALL(IF((VALUE('Paste Here'!E$2:E$2500)&gt;=5)*(VALUE('Paste Here'!E$2:E$2500)&lt;=9), ROW('Paste Here'!E$2:E$2500)-ROW('Paste Here'!E$2)+1),ROW(491:491))), "")</f>
        <v/>
      </c>
      <c r="C493" s="36" t="str" cm="1">
        <f t="array" ref="C493">IFERROR(INDEX('Paste Here'!A$2:A$2500,SMALL(IF((VALUE('Paste Here'!E$2:E$2500)&gt;=10)*(VALUE('Paste Here'!E$2:E$2500)&lt;=17), ROW('Paste Here'!H$2:H$2500)-ROW('Paste Here'!E$2)+1),ROW(491:491))), "")</f>
        <v/>
      </c>
      <c r="D493" s="37" t="str" cm="1">
        <f t="array" ref="D493">IFERROR(INDEX('Paste Here'!A$2:A$2500,SMALL(IF((VALUE('Paste Here'!E$2:E$2500)&gt;=18), ROW('Paste Here'!H$2:H$2500)-ROW('Paste Here'!E$2)+1),ROW(491:491))), "")</f>
        <v/>
      </c>
      <c r="E493" s="35" t="str" cm="1">
        <f t="array" ref="E493">IFERROR(INDEX('Paste Here'!A$2:A$2500,SMALL(IF((VALUE('Paste Here'!G$2:G$2500)&gt;=5)*(VALUE('Paste Here'!G$2:G$2500)&lt;=9), ROW('Paste Here'!G$2:G$2500)-ROW('Paste Here'!G$2)+1),ROW(491:491))), "")</f>
        <v/>
      </c>
      <c r="F493" s="36" t="str" cm="1">
        <f t="array" ref="F493">IFERROR(INDEX('Paste Here'!A$2:A$2500,SMALL(IF((VALUE('Paste Here'!G$2:G$2500)&gt;=10)*(VALUE('Paste Here'!G$2:G$2500)&lt;=17), ROW('Paste Here'!H$2:H$2500)-ROW('Paste Here'!G$2)+1),ROW(491:491))), "")</f>
        <v/>
      </c>
      <c r="G493" s="99" t="str" cm="1">
        <f t="array" ref="G493">IFERROR(INDEX('Paste Here'!A$2:A$2500,SMALL(IF((VALUE('Paste Here'!G$2:G$2500)&gt;=18), ROW('Paste Here'!H$2:H$2500)-ROW('Paste Here'!G$2)+1),ROW(491:491))), "")</f>
        <v/>
      </c>
      <c r="H493" s="2"/>
      <c r="K493" s="10"/>
      <c r="Q493" s="10"/>
    </row>
    <row r="494" spans="1:17">
      <c r="A494" s="2"/>
      <c r="B494" s="35" t="str" cm="1">
        <f t="array" ref="B494">IFERROR(INDEX('Paste Here'!A$2:A$2500,SMALL(IF((VALUE('Paste Here'!E$2:E$2500)&gt;=5)*(VALUE('Paste Here'!E$2:E$2500)&lt;=9), ROW('Paste Here'!E$2:E$2500)-ROW('Paste Here'!E$2)+1),ROW(492:492))), "")</f>
        <v/>
      </c>
      <c r="C494" s="36" t="str" cm="1">
        <f t="array" ref="C494">IFERROR(INDEX('Paste Here'!A$2:A$2500,SMALL(IF((VALUE('Paste Here'!E$2:E$2500)&gt;=10)*(VALUE('Paste Here'!E$2:E$2500)&lt;=17), ROW('Paste Here'!H$2:H$2500)-ROW('Paste Here'!E$2)+1),ROW(492:492))), "")</f>
        <v/>
      </c>
      <c r="D494" s="37" t="str" cm="1">
        <f t="array" ref="D494">IFERROR(INDEX('Paste Here'!A$2:A$2500,SMALL(IF((VALUE('Paste Here'!E$2:E$2500)&gt;=18), ROW('Paste Here'!H$2:H$2500)-ROW('Paste Here'!E$2)+1),ROW(492:492))), "")</f>
        <v/>
      </c>
      <c r="E494" s="35" t="str" cm="1">
        <f t="array" ref="E494">IFERROR(INDEX('Paste Here'!A$2:A$2500,SMALL(IF((VALUE('Paste Here'!G$2:G$2500)&gt;=5)*(VALUE('Paste Here'!G$2:G$2500)&lt;=9), ROW('Paste Here'!G$2:G$2500)-ROW('Paste Here'!G$2)+1),ROW(492:492))), "")</f>
        <v/>
      </c>
      <c r="F494" s="36" t="str" cm="1">
        <f t="array" ref="F494">IFERROR(INDEX('Paste Here'!A$2:A$2500,SMALL(IF((VALUE('Paste Here'!G$2:G$2500)&gt;=10)*(VALUE('Paste Here'!G$2:G$2500)&lt;=17), ROW('Paste Here'!H$2:H$2500)-ROW('Paste Here'!G$2)+1),ROW(492:492))), "")</f>
        <v/>
      </c>
      <c r="G494" s="99" t="str" cm="1">
        <f t="array" ref="G494">IFERROR(INDEX('Paste Here'!A$2:A$2500,SMALL(IF((VALUE('Paste Here'!G$2:G$2500)&gt;=18), ROW('Paste Here'!H$2:H$2500)-ROW('Paste Here'!G$2)+1),ROW(492:492))), "")</f>
        <v/>
      </c>
      <c r="H494" s="2"/>
      <c r="K494" s="10"/>
      <c r="Q494" s="10"/>
    </row>
    <row r="495" spans="1:17">
      <c r="A495" s="2"/>
      <c r="B495" s="35" t="str" cm="1">
        <f t="array" ref="B495">IFERROR(INDEX('Paste Here'!A$2:A$2500,SMALL(IF((VALUE('Paste Here'!E$2:E$2500)&gt;=5)*(VALUE('Paste Here'!E$2:E$2500)&lt;=9), ROW('Paste Here'!E$2:E$2500)-ROW('Paste Here'!E$2)+1),ROW(493:493))), "")</f>
        <v/>
      </c>
      <c r="C495" s="36" t="str" cm="1">
        <f t="array" ref="C495">IFERROR(INDEX('Paste Here'!A$2:A$2500,SMALL(IF((VALUE('Paste Here'!E$2:E$2500)&gt;=10)*(VALUE('Paste Here'!E$2:E$2500)&lt;=17), ROW('Paste Here'!H$2:H$2500)-ROW('Paste Here'!E$2)+1),ROW(493:493))), "")</f>
        <v/>
      </c>
      <c r="D495" s="37" t="str" cm="1">
        <f t="array" ref="D495">IFERROR(INDEX('Paste Here'!A$2:A$2500,SMALL(IF((VALUE('Paste Here'!E$2:E$2500)&gt;=18), ROW('Paste Here'!H$2:H$2500)-ROW('Paste Here'!E$2)+1),ROW(493:493))), "")</f>
        <v/>
      </c>
      <c r="E495" s="35" t="str" cm="1">
        <f t="array" ref="E495">IFERROR(INDEX('Paste Here'!A$2:A$2500,SMALL(IF((VALUE('Paste Here'!G$2:G$2500)&gt;=5)*(VALUE('Paste Here'!G$2:G$2500)&lt;=9), ROW('Paste Here'!G$2:G$2500)-ROW('Paste Here'!G$2)+1),ROW(493:493))), "")</f>
        <v/>
      </c>
      <c r="F495" s="36" t="str" cm="1">
        <f t="array" ref="F495">IFERROR(INDEX('Paste Here'!A$2:A$2500,SMALL(IF((VALUE('Paste Here'!G$2:G$2500)&gt;=10)*(VALUE('Paste Here'!G$2:G$2500)&lt;=17), ROW('Paste Here'!H$2:H$2500)-ROW('Paste Here'!G$2)+1),ROW(493:493))), "")</f>
        <v/>
      </c>
      <c r="G495" s="99" t="str" cm="1">
        <f t="array" ref="G495">IFERROR(INDEX('Paste Here'!A$2:A$2500,SMALL(IF((VALUE('Paste Here'!G$2:G$2500)&gt;=18), ROW('Paste Here'!H$2:H$2500)-ROW('Paste Here'!G$2)+1),ROW(493:493))), "")</f>
        <v/>
      </c>
      <c r="H495" s="2"/>
      <c r="K495" s="10"/>
      <c r="Q495" s="10"/>
    </row>
    <row r="496" spans="1:17">
      <c r="A496" s="2"/>
      <c r="B496" s="35" t="str" cm="1">
        <f t="array" ref="B496">IFERROR(INDEX('Paste Here'!A$2:A$2500,SMALL(IF((VALUE('Paste Here'!E$2:E$2500)&gt;=5)*(VALUE('Paste Here'!E$2:E$2500)&lt;=9), ROW('Paste Here'!E$2:E$2500)-ROW('Paste Here'!E$2)+1),ROW(494:494))), "")</f>
        <v/>
      </c>
      <c r="C496" s="36" t="str" cm="1">
        <f t="array" ref="C496">IFERROR(INDEX('Paste Here'!A$2:A$2500,SMALL(IF((VALUE('Paste Here'!E$2:E$2500)&gt;=10)*(VALUE('Paste Here'!E$2:E$2500)&lt;=17), ROW('Paste Here'!H$2:H$2500)-ROW('Paste Here'!E$2)+1),ROW(494:494))), "")</f>
        <v/>
      </c>
      <c r="D496" s="37" t="str" cm="1">
        <f t="array" ref="D496">IFERROR(INDEX('Paste Here'!A$2:A$2500,SMALL(IF((VALUE('Paste Here'!E$2:E$2500)&gt;=18), ROW('Paste Here'!H$2:H$2500)-ROW('Paste Here'!E$2)+1),ROW(494:494))), "")</f>
        <v/>
      </c>
      <c r="E496" s="35" t="str" cm="1">
        <f t="array" ref="E496">IFERROR(INDEX('Paste Here'!A$2:A$2500,SMALL(IF((VALUE('Paste Here'!G$2:G$2500)&gt;=5)*(VALUE('Paste Here'!G$2:G$2500)&lt;=9), ROW('Paste Here'!G$2:G$2500)-ROW('Paste Here'!G$2)+1),ROW(494:494))), "")</f>
        <v/>
      </c>
      <c r="F496" s="36" t="str" cm="1">
        <f t="array" ref="F496">IFERROR(INDEX('Paste Here'!A$2:A$2500,SMALL(IF((VALUE('Paste Here'!G$2:G$2500)&gt;=10)*(VALUE('Paste Here'!G$2:G$2500)&lt;=17), ROW('Paste Here'!H$2:H$2500)-ROW('Paste Here'!G$2)+1),ROW(494:494))), "")</f>
        <v/>
      </c>
      <c r="G496" s="99" t="str" cm="1">
        <f t="array" ref="G496">IFERROR(INDEX('Paste Here'!A$2:A$2500,SMALL(IF((VALUE('Paste Here'!G$2:G$2500)&gt;=18), ROW('Paste Here'!H$2:H$2500)-ROW('Paste Here'!G$2)+1),ROW(494:494))), "")</f>
        <v/>
      </c>
      <c r="H496" s="2"/>
      <c r="K496" s="10"/>
      <c r="Q496" s="10"/>
    </row>
    <row r="497" spans="1:17">
      <c r="A497" s="2"/>
      <c r="B497" s="35" t="str" cm="1">
        <f t="array" ref="B497">IFERROR(INDEX('Paste Here'!A$2:A$2500,SMALL(IF((VALUE('Paste Here'!E$2:E$2500)&gt;=5)*(VALUE('Paste Here'!E$2:E$2500)&lt;=9), ROW('Paste Here'!E$2:E$2500)-ROW('Paste Here'!E$2)+1),ROW(495:495))), "")</f>
        <v/>
      </c>
      <c r="C497" s="36" t="str" cm="1">
        <f t="array" ref="C497">IFERROR(INDEX('Paste Here'!A$2:A$2500,SMALL(IF((VALUE('Paste Here'!E$2:E$2500)&gt;=10)*(VALUE('Paste Here'!E$2:E$2500)&lt;=17), ROW('Paste Here'!H$2:H$2500)-ROW('Paste Here'!E$2)+1),ROW(495:495))), "")</f>
        <v/>
      </c>
      <c r="D497" s="37" t="str" cm="1">
        <f t="array" ref="D497">IFERROR(INDEX('Paste Here'!A$2:A$2500,SMALL(IF((VALUE('Paste Here'!E$2:E$2500)&gt;=18), ROW('Paste Here'!H$2:H$2500)-ROW('Paste Here'!E$2)+1),ROW(495:495))), "")</f>
        <v/>
      </c>
      <c r="E497" s="35" t="str" cm="1">
        <f t="array" ref="E497">IFERROR(INDEX('Paste Here'!A$2:A$2500,SMALL(IF((VALUE('Paste Here'!G$2:G$2500)&gt;=5)*(VALUE('Paste Here'!G$2:G$2500)&lt;=9), ROW('Paste Here'!G$2:G$2500)-ROW('Paste Here'!G$2)+1),ROW(495:495))), "")</f>
        <v/>
      </c>
      <c r="F497" s="36" t="str" cm="1">
        <f t="array" ref="F497">IFERROR(INDEX('Paste Here'!A$2:A$2500,SMALL(IF((VALUE('Paste Here'!G$2:G$2500)&gt;=10)*(VALUE('Paste Here'!G$2:G$2500)&lt;=17), ROW('Paste Here'!H$2:H$2500)-ROW('Paste Here'!G$2)+1),ROW(495:495))), "")</f>
        <v/>
      </c>
      <c r="G497" s="99" t="str" cm="1">
        <f t="array" ref="G497">IFERROR(INDEX('Paste Here'!A$2:A$2500,SMALL(IF((VALUE('Paste Here'!G$2:G$2500)&gt;=18), ROW('Paste Here'!H$2:H$2500)-ROW('Paste Here'!G$2)+1),ROW(495:495))), "")</f>
        <v/>
      </c>
      <c r="H497" s="2"/>
      <c r="K497" s="10"/>
      <c r="Q497" s="10"/>
    </row>
    <row r="498" spans="1:17">
      <c r="A498" s="2"/>
      <c r="B498" s="35" t="str" cm="1">
        <f t="array" ref="B498">IFERROR(INDEX('Paste Here'!A$2:A$2500,SMALL(IF((VALUE('Paste Here'!E$2:E$2500)&gt;=5)*(VALUE('Paste Here'!E$2:E$2500)&lt;=9), ROW('Paste Here'!E$2:E$2500)-ROW('Paste Here'!E$2)+1),ROW(496:496))), "")</f>
        <v/>
      </c>
      <c r="C498" s="36" t="str" cm="1">
        <f t="array" ref="C498">IFERROR(INDEX('Paste Here'!A$2:A$2500,SMALL(IF((VALUE('Paste Here'!E$2:E$2500)&gt;=10)*(VALUE('Paste Here'!E$2:E$2500)&lt;=17), ROW('Paste Here'!H$2:H$2500)-ROW('Paste Here'!E$2)+1),ROW(496:496))), "")</f>
        <v/>
      </c>
      <c r="D498" s="37" t="str" cm="1">
        <f t="array" ref="D498">IFERROR(INDEX('Paste Here'!A$2:A$2500,SMALL(IF((VALUE('Paste Here'!E$2:E$2500)&gt;=18), ROW('Paste Here'!H$2:H$2500)-ROW('Paste Here'!E$2)+1),ROW(496:496))), "")</f>
        <v/>
      </c>
      <c r="E498" s="35" t="str" cm="1">
        <f t="array" ref="E498">IFERROR(INDEX('Paste Here'!A$2:A$2500,SMALL(IF((VALUE('Paste Here'!G$2:G$2500)&gt;=5)*(VALUE('Paste Here'!G$2:G$2500)&lt;=9), ROW('Paste Here'!G$2:G$2500)-ROW('Paste Here'!G$2)+1),ROW(496:496))), "")</f>
        <v/>
      </c>
      <c r="F498" s="36" t="str" cm="1">
        <f t="array" ref="F498">IFERROR(INDEX('Paste Here'!A$2:A$2500,SMALL(IF((VALUE('Paste Here'!G$2:G$2500)&gt;=10)*(VALUE('Paste Here'!G$2:G$2500)&lt;=17), ROW('Paste Here'!H$2:H$2500)-ROW('Paste Here'!G$2)+1),ROW(496:496))), "")</f>
        <v/>
      </c>
      <c r="G498" s="99" t="str" cm="1">
        <f t="array" ref="G498">IFERROR(INDEX('Paste Here'!A$2:A$2500,SMALL(IF((VALUE('Paste Here'!G$2:G$2500)&gt;=18), ROW('Paste Here'!H$2:H$2500)-ROW('Paste Here'!G$2)+1),ROW(496:496))), "")</f>
        <v/>
      </c>
      <c r="H498" s="2"/>
      <c r="K498" s="10"/>
      <c r="Q498" s="10"/>
    </row>
    <row r="499" spans="1:17">
      <c r="A499" s="2"/>
      <c r="B499" s="35" t="str" cm="1">
        <f t="array" ref="B499">IFERROR(INDEX('Paste Here'!A$2:A$2500,SMALL(IF((VALUE('Paste Here'!E$2:E$2500)&gt;=5)*(VALUE('Paste Here'!E$2:E$2500)&lt;=9), ROW('Paste Here'!E$2:E$2500)-ROW('Paste Here'!E$2)+1),ROW(497:497))), "")</f>
        <v/>
      </c>
      <c r="C499" s="36" t="str" cm="1">
        <f t="array" ref="C499">IFERROR(INDEX('Paste Here'!A$2:A$2500,SMALL(IF((VALUE('Paste Here'!E$2:E$2500)&gt;=10)*(VALUE('Paste Here'!E$2:E$2500)&lt;=17), ROW('Paste Here'!H$2:H$2500)-ROW('Paste Here'!E$2)+1),ROW(497:497))), "")</f>
        <v/>
      </c>
      <c r="D499" s="37" t="str" cm="1">
        <f t="array" ref="D499">IFERROR(INDEX('Paste Here'!A$2:A$2500,SMALL(IF((VALUE('Paste Here'!E$2:E$2500)&gt;=18), ROW('Paste Here'!H$2:H$2500)-ROW('Paste Here'!E$2)+1),ROW(497:497))), "")</f>
        <v/>
      </c>
      <c r="E499" s="35" t="str" cm="1">
        <f t="array" ref="E499">IFERROR(INDEX('Paste Here'!A$2:A$2500,SMALL(IF((VALUE('Paste Here'!G$2:G$2500)&gt;=5)*(VALUE('Paste Here'!G$2:G$2500)&lt;=9), ROW('Paste Here'!G$2:G$2500)-ROW('Paste Here'!G$2)+1),ROW(497:497))), "")</f>
        <v/>
      </c>
      <c r="F499" s="36" t="str" cm="1">
        <f t="array" ref="F499">IFERROR(INDEX('Paste Here'!A$2:A$2500,SMALL(IF((VALUE('Paste Here'!G$2:G$2500)&gt;=10)*(VALUE('Paste Here'!G$2:G$2500)&lt;=17), ROW('Paste Here'!H$2:H$2500)-ROW('Paste Here'!G$2)+1),ROW(497:497))), "")</f>
        <v/>
      </c>
      <c r="G499" s="99" t="str" cm="1">
        <f t="array" ref="G499">IFERROR(INDEX('Paste Here'!A$2:A$2500,SMALL(IF((VALUE('Paste Here'!G$2:G$2500)&gt;=18), ROW('Paste Here'!H$2:H$2500)-ROW('Paste Here'!G$2)+1),ROW(497:497))), "")</f>
        <v/>
      </c>
      <c r="H499" s="2"/>
      <c r="K499" s="10"/>
      <c r="Q499" s="10"/>
    </row>
    <row r="500" spans="1:17" ht="15.75" thickBot="1">
      <c r="A500" s="2"/>
      <c r="B500" s="38" t="str" cm="1">
        <f t="array" ref="B500">IFERROR(INDEX('Paste Here'!A$2:A$2500,SMALL(IF((VALUE('Paste Here'!E$2:E$2500)&gt;=5)*(VALUE('Paste Here'!E$2:E$2500)&lt;=9), ROW('Paste Here'!E$2:E$2500)-ROW('Paste Here'!E$2)+1),ROW(498:498))), "")</f>
        <v/>
      </c>
      <c r="C500" s="39" t="str" cm="1">
        <f t="array" ref="C500">IFERROR(INDEX('Paste Here'!A$2:A$2500,SMALL(IF((VALUE('Paste Here'!E$2:E$2500)&gt;=10)*(VALUE('Paste Here'!E$2:E$2500)&lt;=17), ROW('Paste Here'!H$2:H$2500)-ROW('Paste Here'!E$2)+1),ROW(498:498))), "")</f>
        <v/>
      </c>
      <c r="D500" s="40" t="str" cm="1">
        <f t="array" ref="D500">IFERROR(INDEX('Paste Here'!A$2:A$2500,SMALL(IF((VALUE('Paste Here'!E$2:E$2500)&gt;=18), ROW('Paste Here'!H$2:H$2500)-ROW('Paste Here'!E$2)+1),ROW(498:498))), "")</f>
        <v/>
      </c>
      <c r="E500" s="38" t="str" cm="1">
        <f t="array" ref="E500">IFERROR(INDEX('Paste Here'!A$2:A$2500,SMALL(IF((VALUE('Paste Here'!G$2:G$2500)&gt;=5)*(VALUE('Paste Here'!G$2:G$2500)&lt;=9), ROW('Paste Here'!G$2:G$2500)-ROW('Paste Here'!G$2)+1),ROW(498:498))), "")</f>
        <v/>
      </c>
      <c r="F500" s="39" t="str" cm="1">
        <f t="array" ref="F500">IFERROR(INDEX('Paste Here'!A$2:A$2500,SMALL(IF((VALUE('Paste Here'!G$2:G$2500)&gt;=10)*(VALUE('Paste Here'!G$2:G$2500)&lt;=17), ROW('Paste Here'!H$2:H$2500)-ROW('Paste Here'!G$2)+1),ROW(498:498))), "")</f>
        <v/>
      </c>
      <c r="G500" s="100" t="str" cm="1">
        <f t="array" ref="G500">IFERROR(INDEX('Paste Here'!A$2:A$2500,SMALL(IF((VALUE('Paste Here'!G$2:G$2500)&gt;=18), ROW('Paste Here'!H$2:H$2500)-ROW('Paste Here'!G$2)+1),ROW(498:498))), "")</f>
        <v/>
      </c>
      <c r="H500" s="2"/>
      <c r="K500" s="10"/>
      <c r="Q500" s="10"/>
    </row>
  </sheetData>
  <sheetProtection algorithmName="SHA-512" hashValue="1yolrBtPb+QY+6dNKkjSWWJNuYtSFHZtMpRab8yQbMnO6ZMw1i1vvs4POW0a0C7GCDwPBQpjc15DXtVMB4suBw==" saltValue="JVICpthGBmnq367l8Wy15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Link</vt:lpstr>
      <vt:lpstr>Paste Here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Partain</dc:creator>
  <cp:lastModifiedBy>Rachel Partain</cp:lastModifiedBy>
  <dcterms:created xsi:type="dcterms:W3CDTF">2024-10-04T15:52:22Z</dcterms:created>
  <dcterms:modified xsi:type="dcterms:W3CDTF">2024-10-31T19:54:00Z</dcterms:modified>
</cp:coreProperties>
</file>